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53222"/>
  <mc:AlternateContent xmlns:mc="http://schemas.openxmlformats.org/markup-compatibility/2006">
    <mc:Choice Requires="x15">
      <x15ac:absPath xmlns:x15ac="http://schemas.microsoft.com/office/spreadsheetml/2010/11/ac" url="C:\Users\Carlos\Downloads\"/>
    </mc:Choice>
  </mc:AlternateContent>
  <bookViews>
    <workbookView xWindow="0" yWindow="0" windowWidth="28800" windowHeight="11835" tabRatio="870" activeTab="1"/>
  </bookViews>
  <sheets>
    <sheet name="Classificação" sheetId="26" r:id="rId1"/>
    <sheet name="Guaporé" sheetId="2" r:id="rId2"/>
    <sheet name="Campo Grande" sheetId="3" r:id="rId3"/>
    <sheet name="Jacarepagua" sheetId="27" r:id="rId4"/>
    <sheet name="Santa Cruz do Sul" sheetId="28" r:id="rId5"/>
    <sheet name="Brasilia" sheetId="29" r:id="rId6"/>
    <sheet name="Config" sheetId="19" state="hidden" r:id="rId7"/>
  </sheets>
  <definedNames>
    <definedName name="_xlnm.Print_Area" localSheetId="0">Classificação!$A$1:$P$43</definedName>
    <definedName name="_xlnm.Print_Area" localSheetId="1">Guaporé!$A$1:$U$75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6" l="1"/>
  <c r="J4" i="26"/>
  <c r="J8" i="26"/>
  <c r="J9" i="26"/>
  <c r="J12" i="26"/>
  <c r="J10" i="26"/>
  <c r="J11" i="26"/>
  <c r="J7" i="26"/>
  <c r="J19" i="26"/>
  <c r="J13" i="26"/>
  <c r="J14" i="26"/>
  <c r="J17" i="26"/>
  <c r="J5" i="26"/>
  <c r="J16" i="26"/>
  <c r="J18" i="26"/>
  <c r="J20" i="26"/>
  <c r="J21" i="26"/>
  <c r="J36" i="26"/>
  <c r="J15" i="26"/>
  <c r="J22" i="26"/>
  <c r="J23" i="26"/>
  <c r="J24" i="26"/>
  <c r="J26" i="26"/>
  <c r="J25" i="26"/>
  <c r="J3" i="26"/>
  <c r="J35" i="26"/>
  <c r="J27" i="26"/>
  <c r="J28" i="26"/>
  <c r="J29" i="26"/>
  <c r="J40" i="26"/>
  <c r="J30" i="26"/>
  <c r="J31" i="26"/>
  <c r="J32" i="26"/>
  <c r="J33" i="26"/>
  <c r="J34" i="26"/>
  <c r="J37" i="26"/>
  <c r="J38" i="26"/>
  <c r="J39" i="26"/>
  <c r="J41" i="26"/>
  <c r="J42" i="26"/>
  <c r="I6" i="26"/>
  <c r="I4" i="26"/>
  <c r="I8" i="26"/>
  <c r="I9" i="26"/>
  <c r="I12" i="26"/>
  <c r="I10" i="26"/>
  <c r="I11" i="26"/>
  <c r="I7" i="26"/>
  <c r="I19" i="26"/>
  <c r="I13" i="26"/>
  <c r="I14" i="26"/>
  <c r="I17" i="26"/>
  <c r="I5" i="26"/>
  <c r="I16" i="26"/>
  <c r="I18" i="26"/>
  <c r="I20" i="26"/>
  <c r="I21" i="26"/>
  <c r="I36" i="26"/>
  <c r="I15" i="26"/>
  <c r="I22" i="26"/>
  <c r="I23" i="26"/>
  <c r="I24" i="26"/>
  <c r="I26" i="26"/>
  <c r="I25" i="26"/>
  <c r="I3" i="26"/>
  <c r="I35" i="26"/>
  <c r="I27" i="26"/>
  <c r="I28" i="26"/>
  <c r="I29" i="26"/>
  <c r="I40" i="26"/>
  <c r="I30" i="26"/>
  <c r="I31" i="26"/>
  <c r="I32" i="26"/>
  <c r="I33" i="26"/>
  <c r="I34" i="26"/>
  <c r="I37" i="26"/>
  <c r="I38" i="26"/>
  <c r="I39" i="26"/>
  <c r="I41" i="26"/>
  <c r="I42" i="26"/>
  <c r="K4" i="26" l="1"/>
  <c r="L4" i="26"/>
  <c r="M4" i="26"/>
  <c r="N4" i="26"/>
  <c r="O4" i="26"/>
  <c r="P4" i="26"/>
  <c r="K8" i="26"/>
  <c r="L8" i="26"/>
  <c r="M8" i="26"/>
  <c r="N8" i="26"/>
  <c r="O8" i="26"/>
  <c r="P8" i="26"/>
  <c r="K9" i="26"/>
  <c r="L9" i="26"/>
  <c r="M9" i="26"/>
  <c r="N9" i="26"/>
  <c r="O9" i="26"/>
  <c r="P9" i="26"/>
  <c r="K7" i="26"/>
  <c r="L7" i="26"/>
  <c r="M7" i="26"/>
  <c r="N7" i="26"/>
  <c r="O7" i="26"/>
  <c r="P7" i="26"/>
  <c r="K12" i="26"/>
  <c r="L12" i="26"/>
  <c r="M12" i="26"/>
  <c r="N12" i="26"/>
  <c r="O12" i="26"/>
  <c r="P12" i="26"/>
  <c r="K10" i="26"/>
  <c r="L10" i="26"/>
  <c r="M10" i="26"/>
  <c r="N10" i="26"/>
  <c r="O10" i="26"/>
  <c r="P10" i="26"/>
  <c r="K11" i="26"/>
  <c r="L11" i="26"/>
  <c r="M11" i="26"/>
  <c r="N11" i="26"/>
  <c r="O11" i="26"/>
  <c r="P11" i="26"/>
  <c r="K19" i="26"/>
  <c r="L19" i="26"/>
  <c r="M19" i="26"/>
  <c r="N19" i="26"/>
  <c r="O19" i="26"/>
  <c r="P19" i="26"/>
  <c r="K20" i="26"/>
  <c r="L20" i="26"/>
  <c r="M20" i="26"/>
  <c r="N20" i="26"/>
  <c r="O20" i="26"/>
  <c r="P20" i="26"/>
  <c r="K5" i="26"/>
  <c r="L5" i="26"/>
  <c r="M5" i="26"/>
  <c r="N5" i="26"/>
  <c r="O5" i="26"/>
  <c r="P5" i="26"/>
  <c r="K13" i="26"/>
  <c r="L13" i="26"/>
  <c r="M13" i="26"/>
  <c r="N13" i="26"/>
  <c r="O13" i="26"/>
  <c r="P13" i="26"/>
  <c r="K15" i="26"/>
  <c r="L15" i="26"/>
  <c r="M15" i="26"/>
  <c r="N15" i="26"/>
  <c r="O15" i="26"/>
  <c r="P15" i="26"/>
  <c r="K17" i="26"/>
  <c r="L17" i="26"/>
  <c r="M17" i="26"/>
  <c r="N17" i="26"/>
  <c r="O17" i="26"/>
  <c r="P17" i="26"/>
  <c r="K40" i="26"/>
  <c r="L40" i="26"/>
  <c r="M40" i="26"/>
  <c r="N40" i="26"/>
  <c r="O40" i="26"/>
  <c r="P40" i="26"/>
  <c r="K16" i="26"/>
  <c r="L16" i="26"/>
  <c r="M16" i="26"/>
  <c r="N16" i="26"/>
  <c r="O16" i="26"/>
  <c r="P16" i="26"/>
  <c r="K14" i="26"/>
  <c r="L14" i="26"/>
  <c r="M14" i="26"/>
  <c r="N14" i="26"/>
  <c r="O14" i="26"/>
  <c r="P14" i="26"/>
  <c r="G39" i="26"/>
  <c r="H39" i="26"/>
  <c r="K39" i="26"/>
  <c r="L39" i="26"/>
  <c r="M39" i="26"/>
  <c r="N39" i="26"/>
  <c r="O39" i="26"/>
  <c r="P39" i="26"/>
  <c r="K35" i="26"/>
  <c r="L35" i="26"/>
  <c r="M35" i="26"/>
  <c r="N35" i="26"/>
  <c r="O35" i="26"/>
  <c r="P35" i="26"/>
  <c r="K25" i="26"/>
  <c r="L25" i="26"/>
  <c r="M25" i="26"/>
  <c r="N25" i="26"/>
  <c r="O25" i="26"/>
  <c r="P25" i="26"/>
  <c r="K18" i="26"/>
  <c r="L18" i="26"/>
  <c r="M18" i="26"/>
  <c r="N18" i="26"/>
  <c r="O18" i="26"/>
  <c r="P18" i="26"/>
  <c r="K26" i="26"/>
  <c r="L26" i="26"/>
  <c r="M26" i="26"/>
  <c r="N26" i="26"/>
  <c r="O26" i="26"/>
  <c r="P26" i="26"/>
  <c r="G34" i="26"/>
  <c r="H34" i="26"/>
  <c r="K34" i="26"/>
  <c r="L34" i="26"/>
  <c r="M34" i="26"/>
  <c r="N34" i="26"/>
  <c r="O34" i="26"/>
  <c r="P34" i="26"/>
  <c r="G32" i="26"/>
  <c r="H32" i="26"/>
  <c r="K32" i="26"/>
  <c r="L32" i="26"/>
  <c r="M32" i="26"/>
  <c r="N32" i="26"/>
  <c r="O32" i="26"/>
  <c r="P32" i="26"/>
  <c r="G36" i="26"/>
  <c r="H36" i="26"/>
  <c r="K36" i="26"/>
  <c r="L36" i="26"/>
  <c r="M36" i="26"/>
  <c r="N36" i="26"/>
  <c r="O36" i="26"/>
  <c r="P36" i="26"/>
  <c r="G38" i="26"/>
  <c r="H38" i="26"/>
  <c r="K38" i="26"/>
  <c r="L38" i="26"/>
  <c r="M38" i="26"/>
  <c r="N38" i="26"/>
  <c r="O38" i="26"/>
  <c r="P38" i="26"/>
  <c r="K30" i="26"/>
  <c r="L30" i="26"/>
  <c r="M30" i="26"/>
  <c r="N30" i="26"/>
  <c r="O30" i="26"/>
  <c r="P30" i="26"/>
  <c r="K3" i="26"/>
  <c r="L3" i="26"/>
  <c r="M3" i="26"/>
  <c r="N3" i="26"/>
  <c r="O3" i="26"/>
  <c r="P3" i="26"/>
  <c r="K24" i="26"/>
  <c r="L24" i="26"/>
  <c r="M24" i="26"/>
  <c r="N24" i="26"/>
  <c r="O24" i="26"/>
  <c r="P24" i="26"/>
  <c r="K28" i="26"/>
  <c r="L28" i="26"/>
  <c r="M28" i="26"/>
  <c r="N28" i="26"/>
  <c r="O28" i="26"/>
  <c r="P28" i="26"/>
  <c r="G42" i="26"/>
  <c r="H42" i="26"/>
  <c r="K42" i="26"/>
  <c r="L42" i="26"/>
  <c r="M42" i="26"/>
  <c r="N42" i="26"/>
  <c r="O42" i="26"/>
  <c r="P42" i="26"/>
  <c r="K27" i="26"/>
  <c r="L27" i="26"/>
  <c r="M27" i="26"/>
  <c r="N27" i="26"/>
  <c r="O27" i="26"/>
  <c r="P27" i="26"/>
  <c r="G41" i="26"/>
  <c r="H41" i="26"/>
  <c r="K41" i="26"/>
  <c r="L41" i="26"/>
  <c r="M41" i="26"/>
  <c r="N41" i="26"/>
  <c r="O41" i="26"/>
  <c r="P41" i="26"/>
  <c r="K21" i="26"/>
  <c r="L21" i="26"/>
  <c r="M21" i="26"/>
  <c r="N21" i="26"/>
  <c r="O21" i="26"/>
  <c r="P21" i="26"/>
  <c r="K29" i="26"/>
  <c r="L29" i="26"/>
  <c r="M29" i="26"/>
  <c r="N29" i="26"/>
  <c r="O29" i="26"/>
  <c r="P29" i="26"/>
  <c r="K22" i="26"/>
  <c r="L22" i="26"/>
  <c r="M22" i="26"/>
  <c r="N22" i="26"/>
  <c r="O22" i="26"/>
  <c r="P22" i="26"/>
  <c r="G33" i="26"/>
  <c r="H33" i="26"/>
  <c r="K33" i="26"/>
  <c r="L33" i="26"/>
  <c r="M33" i="26"/>
  <c r="N33" i="26"/>
  <c r="O33" i="26"/>
  <c r="P33" i="26"/>
  <c r="K37" i="26"/>
  <c r="L37" i="26"/>
  <c r="M37" i="26"/>
  <c r="N37" i="26"/>
  <c r="O37" i="26"/>
  <c r="P37" i="26"/>
  <c r="K23" i="26"/>
  <c r="L23" i="26"/>
  <c r="M23" i="26"/>
  <c r="N23" i="26"/>
  <c r="O23" i="26"/>
  <c r="P23" i="26"/>
  <c r="K31" i="26"/>
  <c r="L31" i="26"/>
  <c r="M31" i="26"/>
  <c r="N31" i="26"/>
  <c r="O31" i="26"/>
  <c r="P31" i="26"/>
  <c r="D33" i="26" l="1"/>
  <c r="D39" i="26"/>
  <c r="D42" i="26"/>
  <c r="D38" i="26"/>
  <c r="D36" i="26"/>
  <c r="D32" i="26"/>
  <c r="D34" i="26"/>
  <c r="D41" i="26"/>
  <c r="E72" i="2"/>
  <c r="E73" i="2"/>
  <c r="E74" i="2"/>
  <c r="E36" i="2"/>
  <c r="P6" i="26" l="1"/>
  <c r="O6" i="26"/>
  <c r="N6" i="26"/>
  <c r="M6" i="26"/>
  <c r="L6" i="26"/>
  <c r="K6" i="26"/>
  <c r="T40" i="2" l="1"/>
  <c r="H8" i="26" s="1"/>
  <c r="T41" i="2"/>
  <c r="T42" i="2"/>
  <c r="T43" i="2"/>
  <c r="H4" i="26" s="1"/>
  <c r="T44" i="2"/>
  <c r="H12" i="26" s="1"/>
  <c r="T45" i="2"/>
  <c r="H13" i="26" s="1"/>
  <c r="T46" i="2"/>
  <c r="H11" i="26" s="1"/>
  <c r="T47" i="2"/>
  <c r="H5" i="26" s="1"/>
  <c r="T48" i="2"/>
  <c r="H10" i="26" s="1"/>
  <c r="T49" i="2"/>
  <c r="H14" i="26" s="1"/>
  <c r="T50" i="2"/>
  <c r="H18" i="26" s="1"/>
  <c r="T51" i="2"/>
  <c r="H16" i="26" s="1"/>
  <c r="T52" i="2"/>
  <c r="H23" i="26" s="1"/>
  <c r="T53" i="2"/>
  <c r="H21" i="26" s="1"/>
  <c r="T54" i="2"/>
  <c r="H19" i="26" s="1"/>
  <c r="T55" i="2"/>
  <c r="H24" i="26" s="1"/>
  <c r="T56" i="2"/>
  <c r="H25" i="26" s="1"/>
  <c r="T57" i="2"/>
  <c r="H22" i="26" s="1"/>
  <c r="T58" i="2"/>
  <c r="H26" i="26" s="1"/>
  <c r="T59" i="2"/>
  <c r="H28" i="26" s="1"/>
  <c r="T60" i="2"/>
  <c r="H27" i="26" s="1"/>
  <c r="T61" i="2"/>
  <c r="H37" i="26" s="1"/>
  <c r="T62" i="2"/>
  <c r="H29" i="26" s="1"/>
  <c r="T63" i="2"/>
  <c r="H35" i="26" s="1"/>
  <c r="T64" i="2"/>
  <c r="H31" i="26" s="1"/>
  <c r="T65" i="2"/>
  <c r="H40" i="26" s="1"/>
  <c r="T66" i="2"/>
  <c r="H15" i="26" s="1"/>
  <c r="T67" i="2"/>
  <c r="H30" i="26" s="1"/>
  <c r="T68" i="2"/>
  <c r="H20" i="26" s="1"/>
  <c r="T69" i="2"/>
  <c r="H17" i="26" s="1"/>
  <c r="T70" i="2"/>
  <c r="T71" i="2"/>
  <c r="T72" i="2"/>
  <c r="T73" i="2"/>
  <c r="T74" i="2"/>
  <c r="T3" i="2"/>
  <c r="T4" i="2"/>
  <c r="G10" i="26" s="1"/>
  <c r="D10" i="26" s="1"/>
  <c r="T5" i="2"/>
  <c r="T6" i="2"/>
  <c r="G8" i="26" s="1"/>
  <c r="T7" i="2"/>
  <c r="G11" i="26" s="1"/>
  <c r="D11" i="26" s="1"/>
  <c r="T8" i="2"/>
  <c r="T9" i="2"/>
  <c r="G15" i="26" s="1"/>
  <c r="T10" i="2"/>
  <c r="G17" i="26" s="1"/>
  <c r="T11" i="2"/>
  <c r="G20" i="26" s="1"/>
  <c r="D20" i="26" s="1"/>
  <c r="T12" i="2"/>
  <c r="G12" i="26" s="1"/>
  <c r="D12" i="26" s="1"/>
  <c r="T13" i="2"/>
  <c r="G13" i="26" s="1"/>
  <c r="D13" i="26" s="1"/>
  <c r="T14" i="2"/>
  <c r="G22" i="26" s="1"/>
  <c r="T15" i="2"/>
  <c r="G16" i="26" s="1"/>
  <c r="D16" i="26" s="1"/>
  <c r="T16" i="2"/>
  <c r="G19" i="26" s="1"/>
  <c r="T17" i="2"/>
  <c r="G14" i="26" s="1"/>
  <c r="D14" i="26" s="1"/>
  <c r="T18" i="2"/>
  <c r="G21" i="26" s="1"/>
  <c r="T19" i="2"/>
  <c r="G18" i="26" s="1"/>
  <c r="D18" i="26" s="1"/>
  <c r="T20" i="2"/>
  <c r="G23" i="26" s="1"/>
  <c r="D23" i="26" s="1"/>
  <c r="T21" i="2"/>
  <c r="G27" i="26" s="1"/>
  <c r="T22" i="2"/>
  <c r="G29" i="26" s="1"/>
  <c r="D29" i="26" s="1"/>
  <c r="T23" i="2"/>
  <c r="G26" i="26" s="1"/>
  <c r="D26" i="26" s="1"/>
  <c r="T24" i="2"/>
  <c r="G28" i="26" s="1"/>
  <c r="T25" i="2"/>
  <c r="G31" i="26" s="1"/>
  <c r="T26" i="2"/>
  <c r="G35" i="26" s="1"/>
  <c r="T27" i="2"/>
  <c r="G37" i="26" s="1"/>
  <c r="T28" i="2"/>
  <c r="G5" i="26" s="1"/>
  <c r="T29" i="2"/>
  <c r="G24" i="26" s="1"/>
  <c r="T30" i="2"/>
  <c r="G30" i="26" s="1"/>
  <c r="T31" i="2"/>
  <c r="G40" i="26" s="1"/>
  <c r="T32" i="2"/>
  <c r="G25" i="26" s="1"/>
  <c r="D25" i="26" s="1"/>
  <c r="T33" i="2"/>
  <c r="T34" i="2"/>
  <c r="T35" i="2"/>
  <c r="T36" i="2"/>
  <c r="T37" i="2"/>
  <c r="D8" i="26" l="1"/>
  <c r="D27" i="26"/>
  <c r="D40" i="26"/>
  <c r="D37" i="26"/>
  <c r="D21" i="26"/>
  <c r="D22" i="26"/>
  <c r="D17" i="26"/>
  <c r="H9" i="26"/>
  <c r="H3" i="26"/>
  <c r="D31" i="26"/>
  <c r="H6" i="26"/>
  <c r="H7" i="26"/>
  <c r="D35" i="26"/>
  <c r="D24" i="26"/>
  <c r="D15" i="26"/>
  <c r="D30" i="26"/>
  <c r="D5" i="26"/>
  <c r="D28" i="26"/>
  <c r="D19" i="26"/>
  <c r="G6" i="26"/>
  <c r="G7" i="26"/>
  <c r="G4" i="26"/>
  <c r="D4" i="26" s="1"/>
  <c r="G3" i="26"/>
  <c r="G9" i="26"/>
  <c r="D9" i="26" s="1"/>
  <c r="T74" i="29"/>
  <c r="T73" i="29"/>
  <c r="T72" i="29"/>
  <c r="T71" i="29"/>
  <c r="T70" i="29"/>
  <c r="T69" i="29"/>
  <c r="T68" i="29"/>
  <c r="T67" i="29"/>
  <c r="T66" i="29"/>
  <c r="T65" i="29"/>
  <c r="T64" i="29"/>
  <c r="T63" i="29"/>
  <c r="T62" i="29"/>
  <c r="T61" i="29"/>
  <c r="T60" i="29"/>
  <c r="T59" i="29"/>
  <c r="T58" i="29"/>
  <c r="T57" i="29"/>
  <c r="T56" i="29"/>
  <c r="T55" i="29"/>
  <c r="T54" i="29"/>
  <c r="T53" i="29"/>
  <c r="T52" i="29"/>
  <c r="T51" i="29"/>
  <c r="T50" i="29"/>
  <c r="T49" i="29"/>
  <c r="T48" i="29"/>
  <c r="T47" i="29"/>
  <c r="T46" i="29"/>
  <c r="T45" i="29"/>
  <c r="T44" i="29"/>
  <c r="T43" i="29"/>
  <c r="T42" i="29"/>
  <c r="T41" i="29"/>
  <c r="T40" i="29"/>
  <c r="T37" i="29"/>
  <c r="E37" i="29"/>
  <c r="T36" i="29"/>
  <c r="T35" i="29"/>
  <c r="T34" i="29"/>
  <c r="T33" i="29"/>
  <c r="T32" i="29"/>
  <c r="E32" i="29"/>
  <c r="T31" i="29"/>
  <c r="E31" i="29"/>
  <c r="T30" i="29"/>
  <c r="E30" i="29"/>
  <c r="T29" i="29"/>
  <c r="E29" i="29"/>
  <c r="T28" i="29"/>
  <c r="E28" i="29"/>
  <c r="T27" i="29"/>
  <c r="T26" i="29"/>
  <c r="T25" i="29"/>
  <c r="T24" i="29"/>
  <c r="T23" i="29"/>
  <c r="T22" i="29"/>
  <c r="T21" i="29"/>
  <c r="T20" i="29"/>
  <c r="T19" i="29"/>
  <c r="T18" i="29"/>
  <c r="T17" i="29"/>
  <c r="T16" i="29"/>
  <c r="T15" i="29"/>
  <c r="T14" i="29"/>
  <c r="T13" i="29"/>
  <c r="T12" i="29"/>
  <c r="T11" i="29"/>
  <c r="T10" i="29"/>
  <c r="T9" i="29"/>
  <c r="T8" i="29"/>
  <c r="T7" i="29"/>
  <c r="T6" i="29"/>
  <c r="T5" i="29"/>
  <c r="T4" i="29"/>
  <c r="T3" i="29"/>
  <c r="E3" i="29"/>
  <c r="T74" i="28"/>
  <c r="T73" i="28"/>
  <c r="T72" i="28"/>
  <c r="T71" i="28"/>
  <c r="T70" i="28"/>
  <c r="T69" i="28"/>
  <c r="T68" i="28"/>
  <c r="T67" i="28"/>
  <c r="T66" i="28"/>
  <c r="T65" i="28"/>
  <c r="T64" i="28"/>
  <c r="T63" i="28"/>
  <c r="T62" i="28"/>
  <c r="T61" i="28"/>
  <c r="T60" i="28"/>
  <c r="T59" i="28"/>
  <c r="T58" i="28"/>
  <c r="T57" i="28"/>
  <c r="T56" i="28"/>
  <c r="T55" i="28"/>
  <c r="T54" i="28"/>
  <c r="T53" i="28"/>
  <c r="T52" i="28"/>
  <c r="T51" i="28"/>
  <c r="T50" i="28"/>
  <c r="T49" i="28"/>
  <c r="T48" i="28"/>
  <c r="T47" i="28"/>
  <c r="T46" i="28"/>
  <c r="T45" i="28"/>
  <c r="T44" i="28"/>
  <c r="T43" i="28"/>
  <c r="T42" i="28"/>
  <c r="T41" i="28"/>
  <c r="T40" i="28"/>
  <c r="T37" i="28"/>
  <c r="E37" i="28"/>
  <c r="T36" i="28"/>
  <c r="T35" i="28"/>
  <c r="T34" i="28"/>
  <c r="T33" i="28"/>
  <c r="T32" i="28"/>
  <c r="E32" i="28"/>
  <c r="T31" i="28"/>
  <c r="E31" i="28"/>
  <c r="T30" i="28"/>
  <c r="E30" i="28"/>
  <c r="T29" i="28"/>
  <c r="E29" i="28"/>
  <c r="T28" i="28"/>
  <c r="E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T3" i="28"/>
  <c r="E3" i="28"/>
  <c r="T74" i="27"/>
  <c r="T73" i="27"/>
  <c r="T72" i="27"/>
  <c r="T71" i="27"/>
  <c r="T70" i="27"/>
  <c r="T69" i="27"/>
  <c r="T68" i="27"/>
  <c r="T67" i="27"/>
  <c r="T66" i="27"/>
  <c r="T65" i="27"/>
  <c r="T64" i="27"/>
  <c r="T63" i="27"/>
  <c r="T62" i="27"/>
  <c r="T61" i="27"/>
  <c r="T60" i="27"/>
  <c r="T59" i="27"/>
  <c r="T58" i="27"/>
  <c r="T57" i="27"/>
  <c r="T56" i="27"/>
  <c r="T55" i="27"/>
  <c r="T54" i="27"/>
  <c r="T53" i="27"/>
  <c r="T52" i="27"/>
  <c r="T51" i="27"/>
  <c r="T50" i="27"/>
  <c r="T49" i="27"/>
  <c r="T48" i="27"/>
  <c r="T47" i="27"/>
  <c r="T46" i="27"/>
  <c r="T45" i="27"/>
  <c r="T44" i="27"/>
  <c r="T43" i="27"/>
  <c r="T42" i="27"/>
  <c r="T41" i="27"/>
  <c r="T40" i="27"/>
  <c r="T37" i="27"/>
  <c r="E37" i="27"/>
  <c r="T36" i="27"/>
  <c r="T35" i="27"/>
  <c r="T34" i="27"/>
  <c r="T33" i="27"/>
  <c r="T32" i="27"/>
  <c r="E32" i="27"/>
  <c r="T31" i="27"/>
  <c r="E31" i="27"/>
  <c r="T30" i="27"/>
  <c r="E30" i="27"/>
  <c r="T29" i="27"/>
  <c r="E29" i="27"/>
  <c r="T28" i="27"/>
  <c r="E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11" i="27"/>
  <c r="T10" i="27"/>
  <c r="T9" i="27"/>
  <c r="T8" i="27"/>
  <c r="T7" i="27"/>
  <c r="T6" i="27"/>
  <c r="T5" i="27"/>
  <c r="T4" i="27"/>
  <c r="T3" i="27"/>
  <c r="E3" i="27"/>
  <c r="T65" i="3"/>
  <c r="T66" i="3"/>
  <c r="T67" i="3"/>
  <c r="T68" i="3"/>
  <c r="T69" i="3"/>
  <c r="T28" i="3"/>
  <c r="T29" i="3"/>
  <c r="T30" i="3"/>
  <c r="T31" i="3"/>
  <c r="T32" i="3"/>
  <c r="E37" i="2"/>
  <c r="D3" i="26" l="1"/>
  <c r="D7" i="26"/>
  <c r="D6" i="26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70" i="3"/>
  <c r="T71" i="3"/>
  <c r="T72" i="3"/>
  <c r="T73" i="3"/>
  <c r="T74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33" i="3"/>
  <c r="T34" i="3"/>
  <c r="T35" i="3"/>
  <c r="T36" i="3"/>
  <c r="T37" i="3"/>
  <c r="E33" i="26" l="1"/>
  <c r="E42" i="26"/>
  <c r="E39" i="26"/>
  <c r="E38" i="26"/>
  <c r="E16" i="26"/>
  <c r="E22" i="26" l="1"/>
  <c r="E37" i="26"/>
  <c r="E15" i="26"/>
  <c r="E21" i="26"/>
  <c r="E29" i="26"/>
  <c r="E26" i="26"/>
  <c r="E28" i="26"/>
  <c r="E32" i="26"/>
  <c r="E18" i="26"/>
  <c r="E12" i="26"/>
  <c r="E13" i="26"/>
  <c r="E41" i="26"/>
  <c r="E34" i="26"/>
  <c r="E7" i="26"/>
  <c r="E36" i="26"/>
  <c r="E35" i="26"/>
  <c r="E11" i="26"/>
  <c r="E10" i="26"/>
  <c r="E30" i="26"/>
  <c r="E14" i="26"/>
  <c r="E37" i="3"/>
  <c r="E19" i="26" l="1"/>
  <c r="E20" i="26"/>
  <c r="E25" i="26"/>
  <c r="E3" i="26"/>
  <c r="E27" i="26"/>
  <c r="E24" i="26"/>
  <c r="E23" i="26"/>
  <c r="E31" i="26"/>
  <c r="E40" i="26"/>
  <c r="E17" i="26"/>
  <c r="T3" i="3"/>
  <c r="E8" i="26" s="1"/>
  <c r="E9" i="26" l="1"/>
  <c r="E5" i="26"/>
  <c r="F21" i="26"/>
  <c r="F29" i="26"/>
  <c r="F33" i="26"/>
  <c r="F37" i="26"/>
  <c r="E4" i="26"/>
  <c r="F28" i="26"/>
  <c r="F42" i="26"/>
  <c r="F27" i="26"/>
  <c r="F41" i="26"/>
  <c r="F22" i="26"/>
  <c r="F23" i="26"/>
  <c r="F31" i="26"/>
  <c r="F4" i="26"/>
  <c r="F8" i="26"/>
  <c r="F9" i="26"/>
  <c r="F7" i="26"/>
  <c r="F12" i="26"/>
  <c r="F10" i="26"/>
  <c r="F11" i="26"/>
  <c r="F19" i="26"/>
  <c r="F20" i="26"/>
  <c r="F5" i="26"/>
  <c r="F13" i="26"/>
  <c r="F15" i="26"/>
  <c r="F17" i="26"/>
  <c r="F40" i="26"/>
  <c r="F16" i="26"/>
  <c r="F14" i="26"/>
  <c r="F39" i="26"/>
  <c r="F35" i="26"/>
  <c r="F25" i="26"/>
  <c r="F18" i="26"/>
  <c r="F26" i="26"/>
  <c r="F34" i="26"/>
  <c r="F32" i="26"/>
  <c r="F36" i="26"/>
  <c r="F38" i="26"/>
  <c r="F30" i="26"/>
  <c r="F3" i="26"/>
  <c r="F24" i="26"/>
  <c r="A39" i="26"/>
  <c r="A36" i="26"/>
  <c r="A17" i="26"/>
  <c r="A32" i="26"/>
  <c r="A25" i="26"/>
  <c r="A14" i="26"/>
  <c r="A16" i="26"/>
  <c r="A18" i="26"/>
  <c r="A23" i="26"/>
  <c r="A40" i="26"/>
  <c r="A13" i="26"/>
  <c r="A26" i="26"/>
  <c r="A33" i="26"/>
  <c r="A34" i="26"/>
  <c r="A5" i="26"/>
  <c r="A10" i="26"/>
  <c r="A12" i="26"/>
  <c r="A3" i="26"/>
  <c r="A35" i="26"/>
  <c r="A19" i="26"/>
  <c r="A28" i="26"/>
  <c r="A21" i="26"/>
  <c r="A9" i="26"/>
  <c r="F6" i="26"/>
  <c r="A4" i="26"/>
  <c r="A6" i="26"/>
  <c r="A38" i="26"/>
  <c r="A20" i="26"/>
  <c r="A29" i="26"/>
  <c r="A42" i="26"/>
  <c r="A31" i="26"/>
  <c r="A37" i="26"/>
  <c r="A8" i="26"/>
  <c r="A24" i="26"/>
  <c r="A7" i="26"/>
  <c r="A22" i="26"/>
  <c r="A11" i="26"/>
  <c r="A27" i="26"/>
  <c r="A15" i="26"/>
  <c r="A41" i="26"/>
  <c r="E6" i="26"/>
  <c r="A30" i="26"/>
</calcChain>
</file>

<file path=xl/sharedStrings.xml><?xml version="1.0" encoding="utf-8"?>
<sst xmlns="http://schemas.openxmlformats.org/spreadsheetml/2006/main" count="409" uniqueCount="109">
  <si>
    <t>Piloto</t>
  </si>
  <si>
    <t>Equipa</t>
  </si>
  <si>
    <t>Voltas</t>
  </si>
  <si>
    <t>Tempo Total</t>
  </si>
  <si>
    <t>Melhor Volta</t>
  </si>
  <si>
    <t>Grelha</t>
  </si>
  <si>
    <t>Carro</t>
  </si>
  <si>
    <t>Classe</t>
  </si>
  <si>
    <t>Qualificação</t>
  </si>
  <si>
    <t>Miguel Cabral</t>
  </si>
  <si>
    <t>Nº</t>
  </si>
  <si>
    <t>Posição</t>
  </si>
  <si>
    <t>Nome</t>
  </si>
  <si>
    <t>%=</t>
  </si>
  <si>
    <t>↑</t>
  </si>
  <si>
    <t>Pen.</t>
  </si>
  <si>
    <t>Lastro</t>
  </si>
  <si>
    <t>+/-</t>
  </si>
  <si>
    <t>Pos.</t>
  </si>
  <si>
    <t>Dif.</t>
  </si>
  <si>
    <t>Dif. Qualificação</t>
  </si>
  <si>
    <t>Vel. Média</t>
  </si>
  <si>
    <t>Voltas Líder</t>
  </si>
  <si>
    <t>Box.</t>
  </si>
  <si>
    <t>Pts.</t>
  </si>
  <si>
    <t>Diferença</t>
  </si>
  <si>
    <t>1ª Manga</t>
  </si>
  <si>
    <t>2ª Manga</t>
  </si>
  <si>
    <t>Corrida</t>
  </si>
  <si>
    <r>
      <t xml:space="preserve">Dif. </t>
    </r>
    <r>
      <rPr>
        <b/>
        <sz val="8"/>
        <color rgb="FFFFFFFF"/>
        <rFont val="Calibri"/>
        <family val="2"/>
      </rPr>
      <t>↑</t>
    </r>
  </si>
  <si>
    <t>Dif. 1º</t>
  </si>
  <si>
    <t>Macau</t>
  </si>
  <si>
    <t>França</t>
  </si>
  <si>
    <t>Argentina</t>
  </si>
  <si>
    <t>Hungria</t>
  </si>
  <si>
    <t>Alemanha</t>
  </si>
  <si>
    <t>Japão</t>
  </si>
  <si>
    <t>China</t>
  </si>
  <si>
    <t>Russia</t>
  </si>
  <si>
    <t>Eslováquia</t>
  </si>
  <si>
    <t>Tailândia</t>
  </si>
  <si>
    <t>Catar</t>
  </si>
  <si>
    <t>Markes Mendes</t>
  </si>
  <si>
    <t>Carlos Carvalho</t>
  </si>
  <si>
    <t>Raul Pereira</t>
  </si>
  <si>
    <t>Fabio Assuncao</t>
  </si>
  <si>
    <t>Carlos OConnor</t>
  </si>
  <si>
    <t>/</t>
  </si>
  <si>
    <t>-</t>
  </si>
  <si>
    <t>13 laps</t>
  </si>
  <si>
    <t>0 sec</t>
  </si>
  <si>
    <t>n/a</t>
  </si>
  <si>
    <t>2 laps</t>
  </si>
  <si>
    <t>+1 lap</t>
  </si>
  <si>
    <t>DNF</t>
  </si>
  <si>
    <t>DNS</t>
  </si>
  <si>
    <t>15 laps</t>
  </si>
  <si>
    <t>+7 laps</t>
  </si>
  <si>
    <t>M1</t>
  </si>
  <si>
    <t>M2</t>
  </si>
  <si>
    <t>Opala</t>
  </si>
  <si>
    <t>Chevrolet Opala</t>
  </si>
  <si>
    <t>Cirvitor</t>
  </si>
  <si>
    <t>Opala Stock Car 1986   #143</t>
  </si>
  <si>
    <t>Opala Stock Car 1986</t>
  </si>
  <si>
    <t>+0:00,156</t>
  </si>
  <si>
    <t>141,78 kph</t>
  </si>
  <si>
    <t>Luis Carreiro</t>
  </si>
  <si>
    <t>Durexeco</t>
  </si>
  <si>
    <t>Opala Stock Car 1986   #64</t>
  </si>
  <si>
    <t>+0:11,815</t>
  </si>
  <si>
    <t>+0:00,711</t>
  </si>
  <si>
    <t>140,51 kph</t>
  </si>
  <si>
    <t>+0:20,459</t>
  </si>
  <si>
    <t>+0:00,819</t>
  </si>
  <si>
    <t>139,59 kph</t>
  </si>
  <si>
    <t>Joao Pereira</t>
  </si>
  <si>
    <t>Arramaco</t>
  </si>
  <si>
    <t>Opala Stock Car 1986   #10</t>
  </si>
  <si>
    <t>+0:27,632</t>
  </si>
  <si>
    <t>+0:00,363</t>
  </si>
  <si>
    <t>138,84 kph</t>
  </si>
  <si>
    <t>Danipote</t>
  </si>
  <si>
    <t>Opala Stock Car 1986   #6</t>
  </si>
  <si>
    <t>Accident</t>
  </si>
  <si>
    <t>138,98 kph</t>
  </si>
  <si>
    <t>Carbonix</t>
  </si>
  <si>
    <t>Opala Stock Car 1986   #56</t>
  </si>
  <si>
    <t>+0:00,806</t>
  </si>
  <si>
    <t>135,08 kph</t>
  </si>
  <si>
    <t>+17 laps</t>
  </si>
  <si>
    <t>+0:09,412</t>
  </si>
  <si>
    <t>142,11 kph</t>
  </si>
  <si>
    <t>+0:02,798</t>
  </si>
  <si>
    <t>141,81 kph</t>
  </si>
  <si>
    <t>+0:13,124</t>
  </si>
  <si>
    <t>140,70 kph</t>
  </si>
  <si>
    <t>+0:16,495</t>
  </si>
  <si>
    <t>140,34 kph</t>
  </si>
  <si>
    <t>+0:25,656</t>
  </si>
  <si>
    <t>139,37 kph</t>
  </si>
  <si>
    <t>133,56 kph</t>
  </si>
  <si>
    <t>+11 laps</t>
  </si>
  <si>
    <t>138,18 kph</t>
  </si>
  <si>
    <t>4 laps</t>
  </si>
  <si>
    <t>Guaporé</t>
  </si>
  <si>
    <t>Campo Grande</t>
  </si>
  <si>
    <t>Jacarepagua</t>
  </si>
  <si>
    <t>Brasilia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</si>
</sst>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:ss.000"/>
    <numFmt numFmtId="165" formatCode="mm:ss.0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FFFF00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9"/>
      <color rgb="FFFFFFFF"/>
      <name val="Arial"/>
      <family val="2"/>
    </font>
    <font>
      <sz val="8"/>
      <color rgb="FFFFFFFF"/>
      <name val="Arial"/>
      <family val="2"/>
    </font>
    <font>
      <b/>
      <i/>
      <sz val="22"/>
      <color rgb="FFFFFFFF"/>
      <name val="Arial"/>
      <family val="2"/>
    </font>
    <font>
      <b/>
      <sz val="9"/>
      <color rgb="FFFFC000"/>
      <name val="Arial"/>
      <family val="2"/>
    </font>
    <font>
      <b/>
      <sz val="16"/>
      <color theme="0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sz val="8"/>
      <color rgb="FFFFFFFF"/>
      <name val="Arial"/>
      <family val="2"/>
    </font>
    <font>
      <b/>
      <sz val="9"/>
      <color theme="0"/>
      <name val="Arial"/>
      <family val="2"/>
    </font>
    <font>
      <b/>
      <sz val="8"/>
      <color rgb="FFFFFFFF"/>
      <name val="Calibri"/>
      <family val="2"/>
    </font>
    <font>
      <b/>
      <sz val="9"/>
      <color rgb="FFFFFF00"/>
      <name val="Arial"/>
      <family val="2"/>
    </font>
    <font>
      <b/>
      <sz val="9"/>
      <color rgb="FFFFFFFF"/>
      <name val="Arial"/>
      <family val="2"/>
    </font>
    <font>
      <b/>
      <sz val="9"/>
      <color rgb="FFFFFF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7609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3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9" fontId="0" fillId="0" borderId="0" xfId="1" applyFont="1"/>
    <xf numFmtId="0" fontId="1" fillId="0" borderId="0" xfId="0" applyFont="1" applyBorder="1" applyAlignment="1" applyProtection="1">
      <alignment horizontal="left" vertical="center"/>
      <protection hidden="1"/>
    </xf>
    <xf numFmtId="0" fontId="5" fillId="5" borderId="0" xfId="0" applyFont="1" applyFill="1" applyBorder="1" applyAlignment="1">
      <alignment horizontal="center" vertical="center" wrapText="1"/>
    </xf>
    <xf numFmtId="1" fontId="2" fillId="3" borderId="0" xfId="0" applyNumberFormat="1" applyFont="1" applyFill="1" applyBorder="1" applyAlignment="1">
      <alignment horizontal="right" vertical="center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1" fontId="3" fillId="4" borderId="0" xfId="0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Border="1" applyAlignment="1" applyProtection="1">
      <alignment horizontal="center" vertical="center"/>
      <protection locked="0"/>
    </xf>
    <xf numFmtId="165" fontId="3" fillId="4" borderId="0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>
      <alignment horizontal="center" vertical="center"/>
    </xf>
    <xf numFmtId="1" fontId="15" fillId="4" borderId="0" xfId="0" applyNumberFormat="1" applyFont="1" applyFill="1" applyBorder="1" applyAlignment="1" applyProtection="1">
      <alignment horizontal="center" vertical="center"/>
      <protection locked="0"/>
    </xf>
    <xf numFmtId="164" fontId="15" fillId="4" borderId="0" xfId="0" applyNumberFormat="1" applyFont="1" applyFill="1" applyBorder="1" applyAlignment="1" applyProtection="1">
      <alignment horizontal="center" vertical="center"/>
      <protection locked="0"/>
    </xf>
    <xf numFmtId="165" fontId="15" fillId="4" borderId="0" xfId="0" applyNumberFormat="1" applyFont="1" applyFill="1" applyBorder="1" applyAlignment="1" applyProtection="1">
      <alignment horizontal="center" vertical="center"/>
      <protection locked="0"/>
    </xf>
    <xf numFmtId="1" fontId="15" fillId="4" borderId="0" xfId="0" applyNumberFormat="1" applyFont="1" applyFill="1" applyBorder="1" applyAlignment="1" applyProtection="1">
      <alignment horizontal="left" vertical="center"/>
      <protection locked="0"/>
    </xf>
    <xf numFmtId="0" fontId="7" fillId="5" borderId="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49" fontId="3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Protection="1">
      <protection locked="0"/>
    </xf>
    <xf numFmtId="1" fontId="3" fillId="4" borderId="0" xfId="0" applyNumberFormat="1" applyFont="1" applyFill="1" applyBorder="1" applyAlignment="1" applyProtection="1">
      <alignment horizontal="left" vertical="center"/>
      <protection locked="0"/>
    </xf>
    <xf numFmtId="0" fontId="3" fillId="4" borderId="0" xfId="0" applyNumberFormat="1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center" vertical="center" wrapText="1"/>
      <protection hidden="1"/>
    </xf>
    <xf numFmtId="49" fontId="15" fillId="4" borderId="0" xfId="0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Border="1"/>
    <xf numFmtId="0" fontId="14" fillId="0" borderId="0" xfId="0" applyFont="1" applyBorder="1"/>
    <xf numFmtId="1" fontId="4" fillId="9" borderId="0" xfId="0" applyNumberFormat="1" applyFont="1" applyFill="1" applyBorder="1" applyAlignment="1" applyProtection="1">
      <alignment horizontal="center"/>
    </xf>
    <xf numFmtId="1" fontId="4" fillId="10" borderId="0" xfId="0" applyNumberFormat="1" applyFont="1" applyFill="1" applyBorder="1" applyAlignment="1" applyProtection="1">
      <alignment horizontal="center"/>
    </xf>
    <xf numFmtId="1" fontId="9" fillId="4" borderId="0" xfId="0" applyNumberFormat="1" applyFont="1" applyFill="1" applyBorder="1" applyAlignment="1" applyProtection="1">
      <alignment horizontal="center"/>
    </xf>
    <xf numFmtId="1" fontId="9" fillId="4" borderId="2" xfId="0" applyNumberFormat="1" applyFont="1" applyFill="1" applyBorder="1" applyAlignment="1" applyProtection="1">
      <alignment horizontal="center"/>
    </xf>
    <xf numFmtId="49" fontId="0" fillId="0" borderId="0" xfId="0" applyNumberFormat="1" applyBorder="1"/>
    <xf numFmtId="1" fontId="11" fillId="8" borderId="3" xfId="0" applyNumberFormat="1" applyFont="1" applyFill="1" applyBorder="1" applyAlignment="1" applyProtection="1">
      <alignment horizontal="center"/>
    </xf>
    <xf numFmtId="1" fontId="18" fillId="2" borderId="0" xfId="0" applyNumberFormat="1" applyFont="1" applyFill="1" applyBorder="1"/>
    <xf numFmtId="0" fontId="0" fillId="0" borderId="0" xfId="0" applyFont="1"/>
    <xf numFmtId="49" fontId="5" fillId="5" borderId="4" xfId="0" applyNumberFormat="1" applyFont="1" applyFill="1" applyBorder="1" applyAlignment="1" applyProtection="1">
      <alignment horizontal="center" vertical="center" wrapText="1"/>
    </xf>
    <xf numFmtId="49" fontId="5" fillId="5" borderId="5" xfId="0" applyNumberFormat="1" applyFont="1" applyFill="1" applyBorder="1" applyAlignment="1" applyProtection="1">
      <alignment horizontal="center" vertical="center" wrapText="1"/>
    </xf>
    <xf numFmtId="49" fontId="5" fillId="5" borderId="6" xfId="0" applyNumberFormat="1" applyFont="1" applyFill="1" applyBorder="1" applyAlignment="1" applyProtection="1">
      <alignment horizontal="center" vertical="center" wrapText="1"/>
    </xf>
    <xf numFmtId="49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5" xfId="0" applyNumberFormat="1" applyFont="1" applyFill="1" applyBorder="1" applyAlignment="1" applyProtection="1">
      <alignment horizontal="center" vertical="center" wrapText="1"/>
    </xf>
    <xf numFmtId="1" fontId="8" fillId="2" borderId="0" xfId="0" applyNumberFormat="1" applyFont="1" applyFill="1" applyBorder="1" applyAlignment="1" applyProtection="1">
      <alignment horizontal="center"/>
    </xf>
    <xf numFmtId="1" fontId="4" fillId="6" borderId="0" xfId="0" applyNumberFormat="1" applyFont="1" applyFill="1" applyBorder="1" applyAlignment="1" applyProtection="1">
      <alignment horizontal="center"/>
    </xf>
    <xf numFmtId="1" fontId="19" fillId="6" borderId="0" xfId="0" applyNumberFormat="1" applyFont="1" applyFill="1" applyBorder="1" applyAlignment="1" applyProtection="1">
      <alignment horizontal="center"/>
    </xf>
    <xf numFmtId="1" fontId="18" fillId="2" borderId="0" xfId="0" applyNumberFormat="1" applyFont="1" applyFill="1" applyBorder="1" applyAlignment="1">
      <alignment horizontal="right"/>
    </xf>
    <xf numFmtId="1" fontId="18" fillId="2" borderId="0" xfId="0" applyNumberFormat="1" applyFont="1" applyFill="1" applyBorder="1" applyAlignment="1" applyProtection="1">
      <alignment horizontal="center"/>
      <protection locked="0"/>
    </xf>
    <xf numFmtId="1" fontId="20" fillId="2" borderId="0" xfId="0" applyNumberFormat="1" applyFont="1" applyFill="1" applyBorder="1" applyAlignment="1" applyProtection="1">
      <alignment horizontal="center"/>
      <protection locked="0"/>
    </xf>
    <xf numFmtId="49" fontId="10" fillId="7" borderId="1" xfId="0" applyNumberFormat="1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49" fontId="10" fillId="7" borderId="0" xfId="0" applyNumberFormat="1" applyFont="1" applyFill="1" applyBorder="1" applyAlignment="1" applyProtection="1">
      <alignment horizontal="left" vertical="center"/>
    </xf>
    <xf numFmtId="0" fontId="10" fillId="7" borderId="0" xfId="0" applyFont="1" applyFill="1" applyBorder="1" applyAlignment="1" applyProtection="1">
      <alignment horizontal="left" vertical="center"/>
    </xf>
  </cellXfs>
  <cellStyles count="3">
    <cellStyle name="Normal" xfId="0" builtinId="0"/>
    <cellStyle name="Normal 2" xfId="2"/>
    <cellStyle name="Percentagem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[h]: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[h]: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[h]: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[h]: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[h]: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[h]: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[h]: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[h]: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[h]: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5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[h]: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rgb="FF000000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rgb="FF000000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1" formatCode="0"/>
      <fill>
        <patternFill patternType="solid">
          <fgColor indexed="64"/>
          <bgColor theme="2" tint="-0.499984740745262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000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1" formatCode="0"/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000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C000"/>
        <name val="Arial"/>
        <scheme val="none"/>
      </font>
      <numFmt numFmtId="1" formatCode="0"/>
      <fill>
        <patternFill patternType="solid">
          <fgColor indexed="64"/>
          <bgColor theme="2" tint="-0.89999084444715716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000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bottom" textRotation="0" wrapText="0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00"/>
        <name val="Arial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1" formatCode="0"/>
      <fill>
        <patternFill patternType="solid">
          <fgColor indexed="64"/>
          <bgColor rgb="FF0D0D0D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diagonalUp="0" diagonalDown="0">
        <left style="thin">
          <color indexed="64"/>
        </left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rgb="FF000000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2" tint="-0.749961851863155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3760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" name="Pilotos" displayName="Pilotos" ref="A3:P42" headerRowCount="0" totalsRowShown="0" headerRowDxfId="279" dataDxfId="277" headerRowBorderDxfId="278" tableBorderDxfId="276">
  <sortState ref="A3:P42">
    <sortCondition descending="1" ref="D6"/>
  </sortState>
  <tableColumns count="16">
    <tableColumn id="1" name="POS" headerRowDxfId="275" dataDxfId="274">
      <calculatedColumnFormula>RANK(Pilotos[[#This Row],[Total]],Pilotos[Total],0)</calculatedColumnFormula>
    </tableColumn>
    <tableColumn id="2" name="Nº" headerRowDxfId="273" dataDxfId="272"/>
    <tableColumn id="3" name="Piloto" headerRowDxfId="271" dataDxfId="270"/>
    <tableColumn id="6" name="Total" headerRowDxfId="269" dataDxfId="268">
      <calculatedColumnFormula>SUM(Pilotos[[#This Row],[Manga 1]:[Manga 248]])</calculatedColumnFormula>
    </tableColumn>
    <tableColumn id="7" name="Dif. Ant" headerRowDxfId="267" dataDxfId="266">
      <calculatedColumnFormula>IFERROR(D2-Pilotos[[#This Row],[Total]],)</calculatedColumnFormula>
    </tableColumn>
    <tableColumn id="8" name="Dif.1º" headerRowDxfId="265" dataDxfId="264">
      <calculatedColumnFormula>$D$3-Pilotos[[#This Row],[Total]]</calculatedColumnFormula>
    </tableColumn>
    <tableColumn id="5" name="Manga 1" headerRowDxfId="263" dataDxfId="262">
      <calculatedColumnFormula>IFERROR(VLOOKUP(Pilotos[[#This Row],[Piloto]],Ronda1_1[#All],20,FALSE),"N/P")</calculatedColumnFormula>
    </tableColumn>
    <tableColumn id="10" name="Manga 2" headerRowDxfId="261" dataDxfId="260">
      <calculatedColumnFormula>IFERROR(VLOOKUP(Pilotos[[#This Row],[Piloto]],Ronda1_2[#All],20,FALSE),"N/P")</calculatedColumnFormula>
    </tableColumn>
    <tableColumn id="12" name="Manga 13" headerRowDxfId="259" dataDxfId="258">
      <calculatedColumnFormula>IFERROR(VLOOKUP(Pilotos[[#This Row],[Piloto]],Ronda2_1[#All],20,FALSE),"N/D")</calculatedColumnFormula>
    </tableColumn>
    <tableColumn id="13" name="Manga 24" headerRowDxfId="257" dataDxfId="256">
      <calculatedColumnFormula>IFERROR(VLOOKUP(Pilotos[[#This Row],[Piloto]],Ronda2_2[#All],20,FALSE),"N/D")</calculatedColumnFormula>
    </tableColumn>
    <tableColumn id="15" name="Adelaide M2" headerRowDxfId="255" dataDxfId="254">
      <calculatedColumnFormula>IFERROR(VLOOKUP(Pilotos[[#This Row],[Piloto]],Ronda3_1[#All],20,FALSE),"N/D")</calculatedColumnFormula>
    </tableColumn>
    <tableColumn id="16" name="Donignton Park M1" headerRowDxfId="253" dataDxfId="252">
      <calculatedColumnFormula>IFERROR(VLOOKUP(Pilotos[[#This Row],[Piloto]],Ronda3_2[#All],20,FALSE),"N/D")</calculatedColumnFormula>
    </tableColumn>
    <tableColumn id="18" name="Manga 14" headerRowDxfId="251" dataDxfId="250">
      <calculatedColumnFormula>IFERROR(VLOOKUP(Pilotos[[#This Row],[Piloto]],Ronda4_1[#All],20,FALSE),"N/D")</calculatedColumnFormula>
    </tableColumn>
    <tableColumn id="19" name="Manga 25" headerRowDxfId="249" dataDxfId="248">
      <calculatedColumnFormula>IFERROR(VLOOKUP(Pilotos[[#This Row],[Piloto]],Ronda4_2[#All],20,FALSE),"N/D")</calculatedColumnFormula>
    </tableColumn>
    <tableColumn id="21" name="Manga 137" headerRowDxfId="247" dataDxfId="246">
      <calculatedColumnFormula>IFERROR(VLOOKUP(Pilotos[[#This Row],[Piloto]],Ronda5_1[#All],20,FALSE),"N/D")</calculatedColumnFormula>
    </tableColumn>
    <tableColumn id="22" name="Manga 248" headerRowDxfId="245" dataDxfId="244">
      <calculatedColumnFormula>IFERROR(VLOOKUP(Pilotos[[#This Row],[Piloto]],Ronda5_2[#All],20,FALSE),"N/D")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Ronda5_1" displayName="Ronda5_1" ref="A2:T37" totalsRowShown="0" headerRowDxfId="46" dataDxfId="45">
  <autoFilter ref="A2:T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ref="A3:P40">
    <sortCondition ref="A1:A39"/>
  </sortState>
  <tableColumns count="20">
    <tableColumn id="1" name="Piloto" dataDxfId="44"/>
    <tableColumn id="2" name="Grelha" dataDxfId="43"/>
    <tableColumn id="3" name="Pos." dataDxfId="42"/>
    <tableColumn id="6" name="+/-" dataDxfId="41"/>
    <tableColumn id="7" name="Equipa" dataDxfId="40">
      <calculatedColumnFormula>IFERROR(VLOOKUP(Ronda5_1[[#This Row],[Piloto]],#REF!,2,FALSE),"")</calculatedColumnFormula>
    </tableColumn>
    <tableColumn id="8" name="Carro" dataDxfId="39"/>
    <tableColumn id="9" name="Classe" dataDxfId="38"/>
    <tableColumn id="12" name="Voltas" dataDxfId="37"/>
    <tableColumn id="13" name="Tempo Total" dataDxfId="36"/>
    <tableColumn id="4" name="Diferença" dataDxfId="35"/>
    <tableColumn id="14" name="Melhor Volta" dataDxfId="34"/>
    <tableColumn id="15" name="Qualificação" dataDxfId="33"/>
    <tableColumn id="10" name="Dif. Qualificação" dataDxfId="32"/>
    <tableColumn id="11" name="↑" dataDxfId="31"/>
    <tableColumn id="5" name="Vel. Média" dataDxfId="30"/>
    <tableColumn id="16" name="Voltas Líder" dataDxfId="29"/>
    <tableColumn id="17" name="Box." dataDxfId="28"/>
    <tableColumn id="18" name="Lastro" dataDxfId="27"/>
    <tableColumn id="19" name="Pen." dataDxfId="26"/>
    <tableColumn id="20" name="Pts." dataDxfId="25">
      <calculatedColumnFormula>IFERROR(IF(OR(Ronda5_1[[#This Row],[Tempo Total]]="DQ",Ronda5_1[[#This Row],[Voltas]]&lt;Config!$D$2*LARGE(Ronda5_1[Voltas],1)),,VLOOKUP(Ronda5_1[[#This Row],[Pos.]],tabela_pontos[],2,FALSE)),"")</calculatedColumnFormula>
    </tableColumn>
  </tableColumns>
  <tableStyleInfo showFirstColumn="0" showLastColumn="0" showRowStripes="0" showColumnStripes="0"/>
</table>
</file>

<file path=xl/tables/table11.xml><?xml version="1.0" encoding="utf-8"?>
<table xmlns="http://schemas.openxmlformats.org/spreadsheetml/2006/main" id="20" name="Ronda5_2" displayName="Ronda5_2" ref="A39:T74" totalsRowShown="0" headerRowDxfId="24" dataDxfId="23">
  <autoFilter ref="A39:T7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name="Piloto" dataDxfId="22"/>
    <tableColumn id="2" name="Grelha" dataDxfId="21"/>
    <tableColumn id="3" name="Pos." dataDxfId="20"/>
    <tableColumn id="4" name="+/-" dataDxfId="19"/>
    <tableColumn id="5" name="Equipa" dataDxfId="18"/>
    <tableColumn id="6" name="Carro" dataDxfId="17"/>
    <tableColumn id="7" name="Classe" dataDxfId="16"/>
    <tableColumn id="8" name="Voltas" dataDxfId="15"/>
    <tableColumn id="9" name="Tempo Total" dataDxfId="14"/>
    <tableColumn id="10" name="Diferença" dataDxfId="13"/>
    <tableColumn id="11" name="Melhor Volta" dataDxfId="12"/>
    <tableColumn id="12" name="Qualificação" dataDxfId="11"/>
    <tableColumn id="13" name="Dif. Qualificação" dataDxfId="10"/>
    <tableColumn id="15" name="↑" dataDxfId="9"/>
    <tableColumn id="14" name="Vel. Média" dataDxfId="8"/>
    <tableColumn id="16" name="Voltas Líder" dataDxfId="7"/>
    <tableColumn id="17" name="Box." dataDxfId="6"/>
    <tableColumn id="18" name="Lastro" dataDxfId="5"/>
    <tableColumn id="19" name="Pen." dataDxfId="4"/>
    <tableColumn id="20" name="Pts." dataDxfId="3">
      <calculatedColumnFormula>IFERROR(IF(OR(Ronda5_2[[#This Row],[Tempo Total]]="DQ",Ronda5_2[[#This Row],[Voltas]]&lt;Config!$D$2*LARGE(Ronda5_2[Voltas],1)),,VLOOKUP(Ronda5_2[[#This Row],[Pos.]],tabela_pontos[],2,FALSE)),"")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" name="tabela_rondas" displayName="tabela_rondas" ref="G1:H12" totalsRowShown="0">
  <autoFilter ref="G1:H12"/>
  <tableColumns count="2">
    <tableColumn id="1" name="Nº"/>
    <tableColumn id="2" name="Nome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id="2" name="tabela_pontos" displayName="tabela_pontos" ref="A1:B41" totalsRowShown="0" headerRowDxfId="2">
  <autoFilter ref="A1:B41">
    <filterColumn colId="0" hiddenButton="1"/>
    <filterColumn colId="1" hiddenButton="1"/>
  </autoFilter>
  <tableColumns count="2">
    <tableColumn id="1" name="Posição"/>
    <tableColumn id="2" name="Corrida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id="6" name="tabela_carros" displayName="tabela_carros" ref="J1:J5" totalsRowShown="0">
  <autoFilter ref="J1:J5"/>
  <sortState ref="J2:J5">
    <sortCondition ref="J2"/>
  </sortState>
  <tableColumns count="1">
    <tableColumn id="1" name="Carro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id="7" name="Percentagem" displayName="Percentagem" ref="D1:D2" totalsRowShown="0" dataDxfId="1" dataCellStyle="Percentagem">
  <autoFilter ref="D1:D2"/>
  <tableColumns count="1">
    <tableColumn id="1" name="%=" dataDxfId="0" dataCellStyle="Percentagem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3" name="Ronda1_1" displayName="Ronda1_1" ref="A2:T37" totalsRowShown="0" headerRowDxfId="239" dataDxfId="237" headerRowBorderDxfId="238">
  <autoFilter ref="A2:T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ref="A3:T32">
    <sortCondition ref="C3"/>
  </sortState>
  <tableColumns count="20">
    <tableColumn id="1" name="Piloto" dataDxfId="236"/>
    <tableColumn id="2" name="Grelha" dataDxfId="235"/>
    <tableColumn id="3" name="Pos." dataDxfId="234"/>
    <tableColumn id="10" name="+/-" dataDxfId="233">
      <calculatedColumnFormula>Ronda1_1[[#This Row],[Pos.]]-Ronda1_1[[#This Row],[Grelha]]</calculatedColumnFormula>
    </tableColumn>
    <tableColumn id="6" name="Equipa" dataDxfId="232">
      <calculatedColumnFormula>IFERROR(VLOOKUP(Ronda1_1[[#This Row],[Piloto]],#REF!,2,FALSE),"")</calculatedColumnFormula>
    </tableColumn>
    <tableColumn id="7" name="Carro" dataDxfId="231"/>
    <tableColumn id="8" name="Classe" dataDxfId="230"/>
    <tableColumn id="9" name="Voltas" dataDxfId="229"/>
    <tableColumn id="12" name="Tempo Total" dataDxfId="228"/>
    <tableColumn id="13" name="Diferença" dataDxfId="227"/>
    <tableColumn id="4" name="Melhor Volta" dataDxfId="226"/>
    <tableColumn id="14" name="Qualificação" dataDxfId="225"/>
    <tableColumn id="11" name="Dif. Qualificação" dataDxfId="224"/>
    <tableColumn id="5" name="↑" dataDxfId="223"/>
    <tableColumn id="15" name="Vel. Média" dataDxfId="222"/>
    <tableColumn id="16" name="Voltas Líder" dataDxfId="221"/>
    <tableColumn id="17" name="Box." dataDxfId="220"/>
    <tableColumn id="18" name="Lastro" dataDxfId="219"/>
    <tableColumn id="19" name="Pen." dataDxfId="218"/>
    <tableColumn id="20" name="Pts." dataDxfId="217">
      <calculatedColumnFormula>IFERROR(IF(OR(Ronda1_1[[#This Row],[Tempo Total]]="DQ",Ronda1_1[[#This Row],[Voltas]]&lt;Config!$D$2*LARGE(Ronda1_1[Voltas],1)),,VLOOKUP(Ronda1_1[[#This Row],[Pos.]],tabela_pontos[],2,FALSE)),"")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8" name="Ronda1_2" displayName="Ronda1_2" ref="A39:T74" totalsRowShown="0" headerRowDxfId="216" dataDxfId="215">
  <autoFilter ref="A39:T7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name="Piloto" dataDxfId="214"/>
    <tableColumn id="2" name="Grelha" dataDxfId="213"/>
    <tableColumn id="3" name="Pos." dataDxfId="212"/>
    <tableColumn id="13" name="+/-" dataDxfId="211">
      <calculatedColumnFormula>Ronda1_2[[#This Row],[Pos.]]-Ronda1_2[[#This Row],[Grelha]]</calculatedColumnFormula>
    </tableColumn>
    <tableColumn id="12" name="Equipa" dataDxfId="210">
      <calculatedColumnFormula>IFERROR(VLOOKUP(Ronda1_2[[#This Row],[Piloto]],#REF!,2,FALSE),"")</calculatedColumnFormula>
    </tableColumn>
    <tableColumn id="4" name="Carro" dataDxfId="209"/>
    <tableColumn id="5" name="Classe" dataDxfId="208"/>
    <tableColumn id="6" name="Voltas" dataDxfId="207"/>
    <tableColumn id="7" name="Tempo Total" dataDxfId="206"/>
    <tableColumn id="8" name="Dif." dataDxfId="205"/>
    <tableColumn id="9" name="Melhor Volta" dataDxfId="204"/>
    <tableColumn id="10" name="Qualificação" dataDxfId="203"/>
    <tableColumn id="14" name="Dif. Qualificação" dataDxfId="202"/>
    <tableColumn id="11" name="↑" dataDxfId="201"/>
    <tableColumn id="15" name="Vel. Média" dataDxfId="200"/>
    <tableColumn id="16" name="Voltas Líder" dataDxfId="199"/>
    <tableColumn id="17" name="Box." dataDxfId="198"/>
    <tableColumn id="18" name="Lastro" dataDxfId="197"/>
    <tableColumn id="19" name="Pen." dataDxfId="196"/>
    <tableColumn id="20" name="Pts." dataDxfId="195">
      <calculatedColumnFormula>IFERROR(IF(OR(Ronda1_2[[#This Row],[Tempo Total]]="DQ",Ronda1_2[[#This Row],[Voltas]]&lt;Config!$D$2*LARGE(Ronda1_2[Voltas],1)),,VLOOKUP(Ronda1_2[[#This Row],[Pos.]],tabela_pontos[],2,FALSE)),"")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Ronda2_1" displayName="Ronda2_1" ref="A2:T37" totalsRowShown="0" headerRowDxfId="190" dataDxfId="189">
  <autoFilter ref="A2:T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ref="A2:P39">
    <sortCondition ref="A1:A39"/>
  </sortState>
  <tableColumns count="20">
    <tableColumn id="1" name="Piloto" dataDxfId="188"/>
    <tableColumn id="2" name="Grelha" dataDxfId="187"/>
    <tableColumn id="3" name="Pos." dataDxfId="186"/>
    <tableColumn id="6" name="+/-" dataDxfId="185"/>
    <tableColumn id="7" name="Equipa" dataDxfId="184">
      <calculatedColumnFormula>IFERROR(VLOOKUP(Ronda2_1[[#This Row],[Piloto]],#REF!,2,FALSE),"")</calculatedColumnFormula>
    </tableColumn>
    <tableColumn id="8" name="Carro" dataDxfId="183"/>
    <tableColumn id="9" name="Classe" dataDxfId="182"/>
    <tableColumn id="12" name="Voltas" dataDxfId="181"/>
    <tableColumn id="13" name="Tempo Total" dataDxfId="180"/>
    <tableColumn id="4" name="Diferença" dataDxfId="179"/>
    <tableColumn id="14" name="Melhor Volta" dataDxfId="178"/>
    <tableColumn id="15" name="Qualificação" dataDxfId="177"/>
    <tableColumn id="10" name="Dif. Qualificação" dataDxfId="176"/>
    <tableColumn id="11" name="↑" dataDxfId="175"/>
    <tableColumn id="5" name="Vel. Média" dataDxfId="174"/>
    <tableColumn id="16" name="Voltas Líder" dataDxfId="173"/>
    <tableColumn id="17" name="Box." dataDxfId="172"/>
    <tableColumn id="18" name="Lastro" dataDxfId="171"/>
    <tableColumn id="19" name="Pen." dataDxfId="170"/>
    <tableColumn id="20" name="Pts." dataDxfId="169">
      <calculatedColumnFormula>IFERROR(IF(OR(Ronda2_1[[#This Row],[Tempo Total]]="DQ",Ronda2_1[[#This Row],[Voltas]]&lt;Config!$D$2*LARGE(Ronda2_1[Voltas],1)),,VLOOKUP(Ronda2_1[[#This Row],[Pos.]],tabela_pontos[],2,FALSE)),"")</calculatedColumnFormula>
    </tableColumn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id="12" name="Ronda2_2" displayName="Ronda2_2" ref="A39:T74" totalsRowShown="0" headerRowDxfId="168" dataDxfId="167">
  <autoFilter ref="A39:T7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name="Piloto" dataDxfId="166"/>
    <tableColumn id="2" name="Grelha" dataDxfId="165"/>
    <tableColumn id="3" name="Pos." dataDxfId="164"/>
    <tableColumn id="4" name="+/-" dataDxfId="163"/>
    <tableColumn id="5" name="Equipa" dataDxfId="162"/>
    <tableColumn id="6" name="Carro" dataDxfId="161"/>
    <tableColumn id="7" name="Classe" dataDxfId="160"/>
    <tableColumn id="8" name="Voltas" dataDxfId="159"/>
    <tableColumn id="9" name="Tempo Total" dataDxfId="158"/>
    <tableColumn id="10" name="Diferença" dataDxfId="157"/>
    <tableColumn id="11" name="Melhor Volta" dataDxfId="156"/>
    <tableColumn id="12" name="Qualificação" dataDxfId="155"/>
    <tableColumn id="13" name="Dif. Qualificação" dataDxfId="154"/>
    <tableColumn id="15" name="↑" dataDxfId="153"/>
    <tableColumn id="14" name="Vel. Média" dataDxfId="152"/>
    <tableColumn id="16" name="Voltas Líder" dataDxfId="151"/>
    <tableColumn id="17" name="Box." dataDxfId="150"/>
    <tableColumn id="18" name="Lastro" dataDxfId="149"/>
    <tableColumn id="19" name="Pen." dataDxfId="148"/>
    <tableColumn id="20" name="Pts." dataDxfId="147">
      <calculatedColumnFormula>IFERROR(IF(OR(Ronda2_2[[#This Row],[Tempo Total]]="DQ",Ronda2_2[[#This Row],[Voltas]]&lt;Config!$D$2*LARGE(Ronda2_2[Voltas],1)),,VLOOKUP(Ronda2_2[[#This Row],[Pos.]],tabela_pontos[],2,FALSE)),"")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Ronda3_1" displayName="Ronda3_1" ref="A2:T37" totalsRowShown="0" headerRowDxfId="142" dataDxfId="141">
  <autoFilter ref="A2:T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ref="A3:P40">
    <sortCondition ref="A1:A39"/>
  </sortState>
  <tableColumns count="20">
    <tableColumn id="1" name="Piloto" dataDxfId="140"/>
    <tableColumn id="2" name="Grelha" dataDxfId="139"/>
    <tableColumn id="3" name="Pos." dataDxfId="138"/>
    <tableColumn id="6" name="+/-" dataDxfId="137"/>
    <tableColumn id="7" name="Equipa" dataDxfId="136">
      <calculatedColumnFormula>IFERROR(VLOOKUP(Ronda3_1[[#This Row],[Piloto]],#REF!,2,FALSE),"")</calculatedColumnFormula>
    </tableColumn>
    <tableColumn id="8" name="Carro" dataDxfId="135"/>
    <tableColumn id="9" name="Classe" dataDxfId="134"/>
    <tableColumn id="12" name="Voltas" dataDxfId="133"/>
    <tableColumn id="13" name="Tempo Total" dataDxfId="132"/>
    <tableColumn id="4" name="Diferença" dataDxfId="131"/>
    <tableColumn id="14" name="Melhor Volta" dataDxfId="130"/>
    <tableColumn id="15" name="Qualificação" dataDxfId="129"/>
    <tableColumn id="10" name="Dif. Qualificação" dataDxfId="128"/>
    <tableColumn id="11" name="↑" dataDxfId="127"/>
    <tableColumn id="5" name="Vel. Média" dataDxfId="126"/>
    <tableColumn id="16" name="Voltas Líder" dataDxfId="125"/>
    <tableColumn id="17" name="Box." dataDxfId="124"/>
    <tableColumn id="18" name="Lastro" dataDxfId="123"/>
    <tableColumn id="19" name="Pen." dataDxfId="122"/>
    <tableColumn id="20" name="Pts." dataDxfId="121">
      <calculatedColumnFormula>IFERROR(IF(OR(Ronda3_1[[#This Row],[Tempo Total]]="DQ",Ronda3_1[[#This Row],[Voltas]]&lt;Config!$D$2*LARGE(Ronda3_1[Voltas],1)),,VLOOKUP(Ronda3_1[[#This Row],[Pos.]],tabela_pontos[],2,FALSE)),"")</calculatedColumnFormula>
    </tableColumn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id="13" name="Ronda3_2" displayName="Ronda3_2" ref="A39:T74" totalsRowShown="0" headerRowDxfId="120" dataDxfId="119">
  <autoFilter ref="A39:T7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name="Piloto" dataDxfId="118"/>
    <tableColumn id="2" name="Grelha" dataDxfId="117"/>
    <tableColumn id="3" name="Pos." dataDxfId="116"/>
    <tableColumn id="4" name="+/-" dataDxfId="115"/>
    <tableColumn id="5" name="Equipa" dataDxfId="114"/>
    <tableColumn id="6" name="Carro" dataDxfId="113"/>
    <tableColumn id="7" name="Classe" dataDxfId="112"/>
    <tableColumn id="8" name="Voltas" dataDxfId="111"/>
    <tableColumn id="9" name="Tempo Total" dataDxfId="110"/>
    <tableColumn id="10" name="Diferença" dataDxfId="109"/>
    <tableColumn id="11" name="Melhor Volta" dataDxfId="108"/>
    <tableColumn id="12" name="Qualificação" dataDxfId="107"/>
    <tableColumn id="13" name="Dif. Qualificação" dataDxfId="106"/>
    <tableColumn id="15" name="↑" dataDxfId="105"/>
    <tableColumn id="14" name="Vel. Média" dataDxfId="104"/>
    <tableColumn id="16" name="Voltas Líder" dataDxfId="103"/>
    <tableColumn id="17" name="Box." dataDxfId="102"/>
    <tableColumn id="18" name="Lastro" dataDxfId="101"/>
    <tableColumn id="19" name="Pen." dataDxfId="100"/>
    <tableColumn id="20" name="Pts." dataDxfId="99">
      <calculatedColumnFormula>IFERROR(IF(OR(Ronda3_2[[#This Row],[Tempo Total]]="DQ",Ronda3_2[[#This Row],[Voltas]]&lt;Config!$D$2*LARGE(Ronda3_2[Voltas],1)),,VLOOKUP(Ronda3_2[[#This Row],[Pos.]],tabela_pontos[],2,FALSE)),"")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5" name="Ronda4_1" displayName="Ronda4_1" ref="A2:T37" totalsRowShown="0" headerRowDxfId="94" dataDxfId="93">
  <autoFilter ref="A2:T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ref="A3:P40">
    <sortCondition ref="A1:A39"/>
  </sortState>
  <tableColumns count="20">
    <tableColumn id="1" name="Piloto" dataDxfId="92"/>
    <tableColumn id="2" name="Grelha" dataDxfId="91"/>
    <tableColumn id="3" name="Pos." dataDxfId="90"/>
    <tableColumn id="6" name="+/-" dataDxfId="89"/>
    <tableColumn id="7" name="Equipa" dataDxfId="88">
      <calculatedColumnFormula>IFERROR(VLOOKUP(Ronda4_1[[#This Row],[Piloto]],#REF!,2,FALSE),"")</calculatedColumnFormula>
    </tableColumn>
    <tableColumn id="8" name="Carro" dataDxfId="87"/>
    <tableColumn id="9" name="Classe" dataDxfId="86"/>
    <tableColumn id="12" name="Voltas" dataDxfId="85"/>
    <tableColumn id="13" name="Tempo Total" dataDxfId="84"/>
    <tableColumn id="4" name="Diferença" dataDxfId="83"/>
    <tableColumn id="14" name="Melhor Volta" dataDxfId="82"/>
    <tableColumn id="15" name="Qualificação" dataDxfId="81"/>
    <tableColumn id="10" name="Dif. Qualificação" dataDxfId="80"/>
    <tableColumn id="11" name="↑" dataDxfId="79"/>
    <tableColumn id="5" name="Vel. Média" dataDxfId="78"/>
    <tableColumn id="16" name="Voltas Líder" dataDxfId="77"/>
    <tableColumn id="17" name="Box." dataDxfId="76"/>
    <tableColumn id="18" name="Lastro" dataDxfId="75"/>
    <tableColumn id="19" name="Pen." dataDxfId="74"/>
    <tableColumn id="20" name="Pts." dataDxfId="73">
      <calculatedColumnFormula>IFERROR(IF(OR(Ronda4_1[[#This Row],[Tempo Total]]="DQ",Ronda4_1[[#This Row],[Voltas]]&lt;Config!$D$2*LARGE(Ronda4_1[Voltas],1)),,VLOOKUP(Ronda4_1[[#This Row],[Pos.]],tabela_pontos[],2,FALSE)),"")</calculatedColumnFormula>
    </tableColumn>
  </tableColumns>
  <tableStyleInfo showFirstColumn="0" showLastColumn="0" showRowStripes="0" showColumnStripes="0"/>
</table>
</file>

<file path=xl/tables/table9.xml><?xml version="1.0" encoding="utf-8"?>
<table xmlns="http://schemas.openxmlformats.org/spreadsheetml/2006/main" id="16" name="Ronda4_2" displayName="Ronda4_2" ref="A39:T74" totalsRowShown="0" headerRowDxfId="72" dataDxfId="71">
  <autoFilter ref="A39:T7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name="Piloto" dataDxfId="70"/>
    <tableColumn id="2" name="Grelha" dataDxfId="69"/>
    <tableColumn id="3" name="Pos." dataDxfId="68"/>
    <tableColumn id="4" name="+/-" dataDxfId="67"/>
    <tableColumn id="5" name="Equipa" dataDxfId="66"/>
    <tableColumn id="6" name="Carro" dataDxfId="65"/>
    <tableColumn id="7" name="Classe" dataDxfId="64"/>
    <tableColumn id="8" name="Voltas" dataDxfId="63"/>
    <tableColumn id="9" name="Tempo Total" dataDxfId="62"/>
    <tableColumn id="10" name="Diferença" dataDxfId="61"/>
    <tableColumn id="11" name="Melhor Volta" dataDxfId="60"/>
    <tableColumn id="12" name="Qualificação" dataDxfId="59"/>
    <tableColumn id="13" name="Dif. Qualificação" dataDxfId="58"/>
    <tableColumn id="15" name="↑" dataDxfId="57"/>
    <tableColumn id="14" name="Vel. Média" dataDxfId="56"/>
    <tableColumn id="16" name="Voltas Líder" dataDxfId="55"/>
    <tableColumn id="17" name="Box." dataDxfId="54"/>
    <tableColumn id="18" name="Lastro" dataDxfId="53"/>
    <tableColumn id="19" name="Pen." dataDxfId="52"/>
    <tableColumn id="20" name="Pts." dataDxfId="51">
      <calculatedColumnFormula>IFERROR(IF(OR(Ronda4_2[[#This Row],[Tempo Total]]="DQ",Ronda4_2[[#This Row],[Voltas]]&lt;Config!$D$2*LARGE(Ronda4_2[Voltas],1)),,VLOOKUP(Ronda4_2[[#This Row],[Pos.]],tabela_pontos[],2,FALSE)),"")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3"/>
  <sheetViews>
    <sheetView showZeros="0" zoomScaleNormal="100" zoomScaleSheetLayoutView="100" workbookViewId="0">
      <selection activeCell="D6" sqref="D6"/>
    </sheetView>
  </sheetViews>
  <sheetFormatPr defaultColWidth="22.140625" defaultRowHeight="15" x14ac:dyDescent="0.25"/>
  <cols>
    <col min="1" max="1" width="4.42578125" style="24" bestFit="1" customWidth="1"/>
    <col min="2" max="2" width="3" style="24" bestFit="1" customWidth="1"/>
    <col min="3" max="3" width="19.140625" style="24" bestFit="1" customWidth="1"/>
    <col min="4" max="4" width="4" style="24" bestFit="1" customWidth="1"/>
    <col min="5" max="6" width="5.28515625" style="24" customWidth="1"/>
    <col min="7" max="16" width="4.28515625" style="24" customWidth="1"/>
    <col min="17" max="16384" width="22.140625" style="24"/>
  </cols>
  <sheetData>
    <row r="1" spans="1:16" s="30" customFormat="1" ht="27.75" x14ac:dyDescent="0.4">
      <c r="A1" s="45" t="s">
        <v>61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30" customFormat="1" x14ac:dyDescent="0.25">
      <c r="A2" s="34" t="s">
        <v>18</v>
      </c>
      <c r="B2" s="35" t="s">
        <v>10</v>
      </c>
      <c r="C2" s="35" t="s">
        <v>0</v>
      </c>
      <c r="D2" s="37" t="s">
        <v>24</v>
      </c>
      <c r="E2" s="38" t="s">
        <v>29</v>
      </c>
      <c r="F2" s="38" t="s">
        <v>30</v>
      </c>
      <c r="G2" s="35" t="s">
        <v>58</v>
      </c>
      <c r="H2" s="36" t="s">
        <v>59</v>
      </c>
      <c r="I2" s="35" t="s">
        <v>58</v>
      </c>
      <c r="J2" s="36" t="s">
        <v>59</v>
      </c>
      <c r="K2" s="35" t="s">
        <v>58</v>
      </c>
      <c r="L2" s="36" t="s">
        <v>59</v>
      </c>
      <c r="M2" s="35" t="s">
        <v>58</v>
      </c>
      <c r="N2" s="36" t="s">
        <v>59</v>
      </c>
      <c r="O2" s="35" t="s">
        <v>58</v>
      </c>
      <c r="P2" s="36" t="s">
        <v>59</v>
      </c>
    </row>
    <row r="3" spans="1:16" x14ac:dyDescent="0.25">
      <c r="A3" s="39">
        <f>RANK(Pilotos[[#This Row],[Total]],Pilotos[Total],0)</f>
        <v>1</v>
      </c>
      <c r="B3" s="42"/>
      <c r="C3" s="18" t="s">
        <v>43</v>
      </c>
      <c r="D3" s="31">
        <f>SUM(Pilotos[[#This Row],[Manga 1]:[Manga 248]])</f>
        <v>57</v>
      </c>
      <c r="E3" s="26">
        <f>IFERROR(D2-Pilotos[[#This Row],[Total]],)</f>
        <v>0</v>
      </c>
      <c r="F3" s="27">
        <f>$D$3-Pilotos[[#This Row],[Total]]</f>
        <v>0</v>
      </c>
      <c r="G3" s="28">
        <f>IFERROR(VLOOKUP(Pilotos[[#This Row],[Piloto]],Ronda1_1[#All],20,FALSE),"N/P")</f>
        <v>30</v>
      </c>
      <c r="H3" s="29">
        <f>IFERROR(VLOOKUP(Pilotos[[#This Row],[Piloto]],Ronda1_2[#All],20,FALSE),"N/P")</f>
        <v>27</v>
      </c>
      <c r="I3" s="28" t="str">
        <f>IFERROR(VLOOKUP(Pilotos[[#This Row],[Piloto]],Ronda2_1[#All],20,FALSE),"N/D")</f>
        <v>N/D</v>
      </c>
      <c r="J3" s="29" t="str">
        <f>IFERROR(VLOOKUP(Pilotos[[#This Row],[Piloto]],Ronda2_2[#All],20,FALSE),"N/D")</f>
        <v>N/D</v>
      </c>
      <c r="K3" s="28" t="str">
        <f>IFERROR(VLOOKUP(Pilotos[[#This Row],[Piloto]],Ronda3_1[#All],20,FALSE),"N/D")</f>
        <v>N/D</v>
      </c>
      <c r="L3" s="29" t="str">
        <f>IFERROR(VLOOKUP(Pilotos[[#This Row],[Piloto]],Ronda3_2[#All],20,FALSE),"N/D")</f>
        <v>N/D</v>
      </c>
      <c r="M3" s="28" t="str">
        <f>IFERROR(VLOOKUP(Pilotos[[#This Row],[Piloto]],Ronda4_1[#All],20,FALSE),"N/D")</f>
        <v>N/D</v>
      </c>
      <c r="N3" s="29" t="str">
        <f>IFERROR(VLOOKUP(Pilotos[[#This Row],[Piloto]],Ronda4_2[#All],20,FALSE),"N/D")</f>
        <v>N/D</v>
      </c>
      <c r="O3" s="28" t="str">
        <f>IFERROR(VLOOKUP(Pilotos[[#This Row],[Piloto]],Ronda5_1[#All],20,FALSE),"N/D")</f>
        <v>N/D</v>
      </c>
      <c r="P3" s="29" t="str">
        <f>IFERROR(VLOOKUP(Pilotos[[#This Row],[Piloto]],Ronda5_2[#All],20,FALSE),"N/D")</f>
        <v>N/D</v>
      </c>
    </row>
    <row r="4" spans="1:16" x14ac:dyDescent="0.25">
      <c r="A4" s="39">
        <f>RANK(Pilotos[[#This Row],[Total]],Pilotos[Total],0)</f>
        <v>2</v>
      </c>
      <c r="B4" s="42"/>
      <c r="C4" s="18" t="s">
        <v>9</v>
      </c>
      <c r="D4" s="31">
        <f>SUM(Pilotos[[#This Row],[Manga 1]:[Manga 248]])</f>
        <v>50</v>
      </c>
      <c r="E4" s="26">
        <f>IFERROR(D3-Pilotos[[#This Row],[Total]],)</f>
        <v>7</v>
      </c>
      <c r="F4" s="27">
        <f>$D$3-Pilotos[[#This Row],[Total]]</f>
        <v>7</v>
      </c>
      <c r="G4" s="28">
        <f>IFERROR(VLOOKUP(Pilotos[[#This Row],[Piloto]],Ronda1_1[#All],20,FALSE),"N/P")</f>
        <v>25</v>
      </c>
      <c r="H4" s="29">
        <f>IFERROR(VLOOKUP(Pilotos[[#This Row],[Piloto]],Ronda1_2[#All],20,FALSE),"N/P")</f>
        <v>25</v>
      </c>
      <c r="I4" s="28" t="str">
        <f>IFERROR(VLOOKUP(Pilotos[[#This Row],[Piloto]],Ronda2_1[#All],20,FALSE),"N/D")</f>
        <v>N/D</v>
      </c>
      <c r="J4" s="29" t="str">
        <f>IFERROR(VLOOKUP(Pilotos[[#This Row],[Piloto]],Ronda2_2[#All],20,FALSE),"N/D")</f>
        <v>N/D</v>
      </c>
      <c r="K4" s="28" t="str">
        <f>IFERROR(VLOOKUP(Pilotos[[#This Row],[Piloto]],Ronda3_1[#All],20,FALSE),"N/D")</f>
        <v>N/D</v>
      </c>
      <c r="L4" s="29" t="str">
        <f>IFERROR(VLOOKUP(Pilotos[[#This Row],[Piloto]],Ronda3_2[#All],20,FALSE),"N/D")</f>
        <v>N/D</v>
      </c>
      <c r="M4" s="28" t="str">
        <f>IFERROR(VLOOKUP(Pilotos[[#This Row],[Piloto]],Ronda4_1[#All],20,FALSE),"N/D")</f>
        <v>N/D</v>
      </c>
      <c r="N4" s="29" t="str">
        <f>IFERROR(VLOOKUP(Pilotos[[#This Row],[Piloto]],Ronda4_2[#All],20,FALSE),"N/D")</f>
        <v>N/D</v>
      </c>
      <c r="O4" s="28" t="str">
        <f>IFERROR(VLOOKUP(Pilotos[[#This Row],[Piloto]],Ronda5_1[#All],20,FALSE),"N/D")</f>
        <v>N/D</v>
      </c>
      <c r="P4" s="29" t="str">
        <f>IFERROR(VLOOKUP(Pilotos[[#This Row],[Piloto]],Ronda5_2[#All],20,FALSE),"N/D")</f>
        <v>N/D</v>
      </c>
    </row>
    <row r="5" spans="1:16" x14ac:dyDescent="0.25">
      <c r="A5" s="39">
        <f>RANK(Pilotos[[#This Row],[Total]],Pilotos[Total],0)</f>
        <v>2</v>
      </c>
      <c r="B5" s="32"/>
      <c r="C5" s="18" t="s">
        <v>67</v>
      </c>
      <c r="D5" s="31">
        <f>SUM(Pilotos[[#This Row],[Manga 1]:[Manga 248]])</f>
        <v>50</v>
      </c>
      <c r="E5" s="26">
        <f>IFERROR(D4-Pilotos[[#This Row],[Total]],)</f>
        <v>0</v>
      </c>
      <c r="F5" s="27">
        <f>$D$3-Pilotos[[#This Row],[Total]]</f>
        <v>7</v>
      </c>
      <c r="G5" s="28">
        <f>IFERROR(VLOOKUP(Pilotos[[#This Row],[Piloto]],Ronda1_1[#All],20,FALSE),"N/P")</f>
        <v>27</v>
      </c>
      <c r="H5" s="29">
        <f>IFERROR(VLOOKUP(Pilotos[[#This Row],[Piloto]],Ronda1_2[#All],20,FALSE),"N/P")</f>
        <v>23</v>
      </c>
      <c r="I5" s="28" t="str">
        <f>IFERROR(VLOOKUP(Pilotos[[#This Row],[Piloto]],Ronda2_1[#All],20,FALSE),"N/D")</f>
        <v>N/D</v>
      </c>
      <c r="J5" s="29" t="str">
        <f>IFERROR(VLOOKUP(Pilotos[[#This Row],[Piloto]],Ronda2_2[#All],20,FALSE),"N/D")</f>
        <v>N/D</v>
      </c>
      <c r="K5" s="28" t="str">
        <f>IFERROR(VLOOKUP(Pilotos[[#This Row],[Piloto]],Ronda3_1[#All],20,FALSE),"N/D")</f>
        <v>N/D</v>
      </c>
      <c r="L5" s="29" t="str">
        <f>IFERROR(VLOOKUP(Pilotos[[#This Row],[Piloto]],Ronda3_2[#All],20,FALSE),"N/D")</f>
        <v>N/D</v>
      </c>
      <c r="M5" s="28" t="str">
        <f>IFERROR(VLOOKUP(Pilotos[[#This Row],[Piloto]],Ronda4_1[#All],20,FALSE),"N/D")</f>
        <v>N/D</v>
      </c>
      <c r="N5" s="29" t="str">
        <f>IFERROR(VLOOKUP(Pilotos[[#This Row],[Piloto]],Ronda4_2[#All],20,FALSE),"N/D")</f>
        <v>N/D</v>
      </c>
      <c r="O5" s="28" t="str">
        <f>IFERROR(VLOOKUP(Pilotos[[#This Row],[Piloto]],Ronda5_1[#All],20,FALSE),"N/D")</f>
        <v>N/D</v>
      </c>
      <c r="P5" s="29" t="str">
        <f>IFERROR(VLOOKUP(Pilotos[[#This Row],[Piloto]],Ronda5_2[#All],20,FALSE),"N/D")</f>
        <v>N/D</v>
      </c>
    </row>
    <row r="6" spans="1:16" x14ac:dyDescent="0.25">
      <c r="A6" s="39">
        <f>RANK(Pilotos[[#This Row],[Total]],Pilotos[Total],0)</f>
        <v>4</v>
      </c>
      <c r="B6" s="32"/>
      <c r="C6" s="18" t="s">
        <v>76</v>
      </c>
      <c r="D6" s="31">
        <f>SUM(Pilotos[[#This Row],[Manga 1]:[Manga 248]])</f>
        <v>44</v>
      </c>
      <c r="E6" s="26">
        <f>IFERROR(D5-Pilotos[[#This Row],[Total]],)</f>
        <v>6</v>
      </c>
      <c r="F6" s="27">
        <f>$D$3-Pilotos[[#This Row],[Total]]</f>
        <v>13</v>
      </c>
      <c r="G6" s="28">
        <f>IFERROR(VLOOKUP(Pilotos[[#This Row],[Piloto]],Ronda1_1[#All],20,FALSE),"N/P")</f>
        <v>23</v>
      </c>
      <c r="H6" s="29">
        <f>IFERROR(VLOOKUP(Pilotos[[#This Row],[Piloto]],Ronda1_2[#All],20,FALSE),"N/P")</f>
        <v>21</v>
      </c>
      <c r="I6" s="28" t="str">
        <f>IFERROR(VLOOKUP(Pilotos[[#This Row],[Piloto]],Ronda2_1[#All],20,FALSE),"N/D")</f>
        <v>N/D</v>
      </c>
      <c r="J6" s="29" t="str">
        <f>IFERROR(VLOOKUP(Pilotos[[#This Row],[Piloto]],Ronda2_2[#All],20,FALSE),"N/D")</f>
        <v>N/D</v>
      </c>
      <c r="K6" s="28" t="str">
        <f>IFERROR(VLOOKUP(Pilotos[[#This Row],[Piloto]],Ronda3_1[#All],20,FALSE),"N/D")</f>
        <v>N/D</v>
      </c>
      <c r="L6" s="29" t="str">
        <f>IFERROR(VLOOKUP(Pilotos[[#This Row],[Piloto]],Ronda3_2[#All],20,FALSE),"N/D")</f>
        <v>N/D</v>
      </c>
      <c r="M6" s="28" t="str">
        <f>IFERROR(VLOOKUP(Pilotos[[#This Row],[Piloto]],Ronda4_1[#All],20,FALSE),"N/D")</f>
        <v>N/D</v>
      </c>
      <c r="N6" s="29" t="str">
        <f>IFERROR(VLOOKUP(Pilotos[[#This Row],[Piloto]],Ronda4_2[#All],20,FALSE),"N/D")</f>
        <v>N/D</v>
      </c>
      <c r="O6" s="28" t="str">
        <f>IFERROR(VLOOKUP(Pilotos[[#This Row],[Piloto]],Ronda5_1[#All],20,FALSE),"N/D")</f>
        <v>N/D</v>
      </c>
      <c r="P6" s="29" t="str">
        <f>IFERROR(VLOOKUP(Pilotos[[#This Row],[Piloto]],Ronda5_2[#All],20,FALSE),"N/D")</f>
        <v>N/D</v>
      </c>
    </row>
    <row r="7" spans="1:16" x14ac:dyDescent="0.25">
      <c r="A7" s="39">
        <f>RANK(Pilotos[[#This Row],[Total]],Pilotos[Total],0)</f>
        <v>5</v>
      </c>
      <c r="B7" s="42"/>
      <c r="C7" s="18" t="s">
        <v>45</v>
      </c>
      <c r="D7" s="31">
        <f>SUM(Pilotos[[#This Row],[Manga 1]:[Manga 248]])</f>
        <v>30</v>
      </c>
      <c r="E7" s="26">
        <f>IFERROR(D6-Pilotos[[#This Row],[Total]],)</f>
        <v>14</v>
      </c>
      <c r="F7" s="27">
        <f>$D$3-Pilotos[[#This Row],[Total]]</f>
        <v>27</v>
      </c>
      <c r="G7" s="28">
        <f>IFERROR(VLOOKUP(Pilotos[[#This Row],[Piloto]],Ronda1_1[#All],20,FALSE),"N/P")</f>
        <v>0</v>
      </c>
      <c r="H7" s="29">
        <f>IFERROR(VLOOKUP(Pilotos[[#This Row],[Piloto]],Ronda1_2[#All],20,FALSE),"N/P")</f>
        <v>30</v>
      </c>
      <c r="I7" s="28" t="str">
        <f>IFERROR(VLOOKUP(Pilotos[[#This Row],[Piloto]],Ronda2_1[#All],20,FALSE),"N/D")</f>
        <v>N/D</v>
      </c>
      <c r="J7" s="29" t="str">
        <f>IFERROR(VLOOKUP(Pilotos[[#This Row],[Piloto]],Ronda2_2[#All],20,FALSE),"N/D")</f>
        <v>N/D</v>
      </c>
      <c r="K7" s="28" t="str">
        <f>IFERROR(VLOOKUP(Pilotos[[#This Row],[Piloto]],Ronda3_1[#All],20,FALSE),"N/D")</f>
        <v>N/D</v>
      </c>
      <c r="L7" s="29" t="str">
        <f>IFERROR(VLOOKUP(Pilotos[[#This Row],[Piloto]],Ronda3_2[#All],20,FALSE),"N/D")</f>
        <v>N/D</v>
      </c>
      <c r="M7" s="28" t="str">
        <f>IFERROR(VLOOKUP(Pilotos[[#This Row],[Piloto]],Ronda4_1[#All],20,FALSE),"N/D")</f>
        <v>N/D</v>
      </c>
      <c r="N7" s="29" t="str">
        <f>IFERROR(VLOOKUP(Pilotos[[#This Row],[Piloto]],Ronda4_2[#All],20,FALSE),"N/D")</f>
        <v>N/D</v>
      </c>
      <c r="O7" s="28" t="str">
        <f>IFERROR(VLOOKUP(Pilotos[[#This Row],[Piloto]],Ronda5_1[#All],20,FALSE),"N/D")</f>
        <v>N/D</v>
      </c>
      <c r="P7" s="29" t="str">
        <f>IFERROR(VLOOKUP(Pilotos[[#This Row],[Piloto]],Ronda5_2[#All],20,FALSE),"N/D")</f>
        <v>N/D</v>
      </c>
    </row>
    <row r="8" spans="1:16" x14ac:dyDescent="0.25">
      <c r="A8" s="39">
        <f>RANK(Pilotos[[#This Row],[Total]],Pilotos[Total],0)</f>
        <v>6</v>
      </c>
      <c r="B8" s="42"/>
      <c r="C8" s="18" t="s">
        <v>46</v>
      </c>
      <c r="D8" s="31">
        <f>SUM(Pilotos[[#This Row],[Manga 1]:[Manga 248]])</f>
        <v>19</v>
      </c>
      <c r="E8" s="26">
        <f>IFERROR(D7-Pilotos[[#This Row],[Total]],)</f>
        <v>11</v>
      </c>
      <c r="F8" s="27">
        <f>$D$3-Pilotos[[#This Row],[Total]]</f>
        <v>38</v>
      </c>
      <c r="G8" s="28" t="str">
        <f>IFERROR(VLOOKUP(Pilotos[[#This Row],[Piloto]],Ronda1_1[#All],20,FALSE),"N/P")</f>
        <v>N/P</v>
      </c>
      <c r="H8" s="29">
        <f>IFERROR(VLOOKUP(Pilotos[[#This Row],[Piloto]],Ronda1_2[#All],20,FALSE),"N/P")</f>
        <v>19</v>
      </c>
      <c r="I8" s="28" t="str">
        <f>IFERROR(VLOOKUP(Pilotos[[#This Row],[Piloto]],Ronda2_1[#All],20,FALSE),"N/D")</f>
        <v>N/D</v>
      </c>
      <c r="J8" s="29" t="str">
        <f>IFERROR(VLOOKUP(Pilotos[[#This Row],[Piloto]],Ronda2_2[#All],20,FALSE),"N/D")</f>
        <v>N/D</v>
      </c>
      <c r="K8" s="28" t="str">
        <f>IFERROR(VLOOKUP(Pilotos[[#This Row],[Piloto]],Ronda3_1[#All],20,FALSE),"N/D")</f>
        <v>N/D</v>
      </c>
      <c r="L8" s="29" t="str">
        <f>IFERROR(VLOOKUP(Pilotos[[#This Row],[Piloto]],Ronda3_2[#All],20,FALSE),"N/D")</f>
        <v>N/D</v>
      </c>
      <c r="M8" s="28" t="str">
        <f>IFERROR(VLOOKUP(Pilotos[[#This Row],[Piloto]],Ronda4_1[#All],20,FALSE),"N/D")</f>
        <v>N/D</v>
      </c>
      <c r="N8" s="29" t="str">
        <f>IFERROR(VLOOKUP(Pilotos[[#This Row],[Piloto]],Ronda4_2[#All],20,FALSE),"N/D")</f>
        <v>N/D</v>
      </c>
      <c r="O8" s="28" t="str">
        <f>IFERROR(VLOOKUP(Pilotos[[#This Row],[Piloto]],Ronda5_1[#All],20,FALSE),"N/D")</f>
        <v>N/D</v>
      </c>
      <c r="P8" s="29" t="str">
        <f>IFERROR(VLOOKUP(Pilotos[[#This Row],[Piloto]],Ronda5_2[#All],20,FALSE),"N/D")</f>
        <v>N/D</v>
      </c>
    </row>
    <row r="9" spans="1:16" x14ac:dyDescent="0.25">
      <c r="A9" s="39">
        <f>RANK(Pilotos[[#This Row],[Total]],Pilotos[Total],0)</f>
        <v>7</v>
      </c>
      <c r="B9" s="42"/>
      <c r="C9" s="18" t="s">
        <v>42</v>
      </c>
      <c r="D9" s="31">
        <f>SUM(Pilotos[[#This Row],[Manga 1]:[Manga 248]])</f>
        <v>0</v>
      </c>
      <c r="E9" s="26">
        <f>IFERROR(D8-Pilotos[[#This Row],[Total]],)</f>
        <v>19</v>
      </c>
      <c r="F9" s="27">
        <f>$D$3-Pilotos[[#This Row],[Total]]</f>
        <v>57</v>
      </c>
      <c r="G9" s="28">
        <f>IFERROR(VLOOKUP(Pilotos[[#This Row],[Piloto]],Ronda1_1[#All],20,FALSE),"N/P")</f>
        <v>0</v>
      </c>
      <c r="H9" s="29">
        <f>IFERROR(VLOOKUP(Pilotos[[#This Row],[Piloto]],Ronda1_2[#All],20,FALSE),"N/P")</f>
        <v>0</v>
      </c>
      <c r="I9" s="28" t="str">
        <f>IFERROR(VLOOKUP(Pilotos[[#This Row],[Piloto]],Ronda2_1[#All],20,FALSE),"N/D")</f>
        <v>N/D</v>
      </c>
      <c r="J9" s="29" t="str">
        <f>IFERROR(VLOOKUP(Pilotos[[#This Row],[Piloto]],Ronda2_2[#All],20,FALSE),"N/D")</f>
        <v>N/D</v>
      </c>
      <c r="K9" s="28" t="str">
        <f>IFERROR(VLOOKUP(Pilotos[[#This Row],[Piloto]],Ronda3_1[#All],20,FALSE),"N/D")</f>
        <v>N/D</v>
      </c>
      <c r="L9" s="29" t="str">
        <f>IFERROR(VLOOKUP(Pilotos[[#This Row],[Piloto]],Ronda3_2[#All],20,FALSE),"N/D")</f>
        <v>N/D</v>
      </c>
      <c r="M9" s="28" t="str">
        <f>IFERROR(VLOOKUP(Pilotos[[#This Row],[Piloto]],Ronda4_1[#All],20,FALSE),"N/D")</f>
        <v>N/D</v>
      </c>
      <c r="N9" s="29" t="str">
        <f>IFERROR(VLOOKUP(Pilotos[[#This Row],[Piloto]],Ronda4_2[#All],20,FALSE),"N/D")</f>
        <v>N/D</v>
      </c>
      <c r="O9" s="28" t="str">
        <f>IFERROR(VLOOKUP(Pilotos[[#This Row],[Piloto]],Ronda5_1[#All],20,FALSE),"N/D")</f>
        <v>N/D</v>
      </c>
      <c r="P9" s="29" t="str">
        <f>IFERROR(VLOOKUP(Pilotos[[#This Row],[Piloto]],Ronda5_2[#All],20,FALSE),"N/D")</f>
        <v>N/D</v>
      </c>
    </row>
    <row r="10" spans="1:16" x14ac:dyDescent="0.25">
      <c r="A10" s="39">
        <f>RANK(Pilotos[[#This Row],[Total]],Pilotos[Total],0)</f>
        <v>7</v>
      </c>
      <c r="B10" s="32"/>
      <c r="C10" s="18"/>
      <c r="D10" s="31">
        <f>SUM(Pilotos[[#This Row],[Manga 1]:[Manga 248]])</f>
        <v>0</v>
      </c>
      <c r="E10" s="26">
        <f>IFERROR(D9-Pilotos[[#This Row],[Total]],)</f>
        <v>0</v>
      </c>
      <c r="F10" s="27">
        <f>$D$3-Pilotos[[#This Row],[Total]]</f>
        <v>57</v>
      </c>
      <c r="G10" s="28" t="str">
        <f>IFERROR(VLOOKUP(Pilotos[[#This Row],[Piloto]],Ronda1_1[#All],20,FALSE),"N/P")</f>
        <v>N/P</v>
      </c>
      <c r="H10" s="29" t="str">
        <f>IFERROR(VLOOKUP(Pilotos[[#This Row],[Piloto]],Ronda1_2[#All],20,FALSE),"N/P")</f>
        <v>N/P</v>
      </c>
      <c r="I10" s="28" t="str">
        <f>IFERROR(VLOOKUP(Pilotos[[#This Row],[Piloto]],Ronda2_1[#All],20,FALSE),"N/D")</f>
        <v>N/D</v>
      </c>
      <c r="J10" s="29" t="str">
        <f>IFERROR(VLOOKUP(Pilotos[[#This Row],[Piloto]],Ronda2_2[#All],20,FALSE),"N/D")</f>
        <v>N/D</v>
      </c>
      <c r="K10" s="28" t="str">
        <f>IFERROR(VLOOKUP(Pilotos[[#This Row],[Piloto]],Ronda3_1[#All],20,FALSE),"N/D")</f>
        <v>N/D</v>
      </c>
      <c r="L10" s="29" t="str">
        <f>IFERROR(VLOOKUP(Pilotos[[#This Row],[Piloto]],Ronda3_2[#All],20,FALSE),"N/D")</f>
        <v>N/D</v>
      </c>
      <c r="M10" s="28" t="str">
        <f>IFERROR(VLOOKUP(Pilotos[[#This Row],[Piloto]],Ronda4_1[#All],20,FALSE),"N/D")</f>
        <v>N/D</v>
      </c>
      <c r="N10" s="29" t="str">
        <f>IFERROR(VLOOKUP(Pilotos[[#This Row],[Piloto]],Ronda4_2[#All],20,FALSE),"N/D")</f>
        <v>N/D</v>
      </c>
      <c r="O10" s="28" t="str">
        <f>IFERROR(VLOOKUP(Pilotos[[#This Row],[Piloto]],Ronda5_1[#All],20,FALSE),"N/D")</f>
        <v>N/D</v>
      </c>
      <c r="P10" s="29" t="str">
        <f>IFERROR(VLOOKUP(Pilotos[[#This Row],[Piloto]],Ronda5_2[#All],20,FALSE),"N/D")</f>
        <v>N/D</v>
      </c>
    </row>
    <row r="11" spans="1:16" x14ac:dyDescent="0.25">
      <c r="A11" s="39">
        <f>RANK(Pilotos[[#This Row],[Total]],Pilotos[Total],0)</f>
        <v>7</v>
      </c>
      <c r="B11" s="32"/>
      <c r="C11" s="18"/>
      <c r="D11" s="31">
        <f>SUM(Pilotos[[#This Row],[Manga 1]:[Manga 248]])</f>
        <v>0</v>
      </c>
      <c r="E11" s="26">
        <f>IFERROR(D10-Pilotos[[#This Row],[Total]],)</f>
        <v>0</v>
      </c>
      <c r="F11" s="27">
        <f>$D$3-Pilotos[[#This Row],[Total]]</f>
        <v>57</v>
      </c>
      <c r="G11" s="28" t="str">
        <f>IFERROR(VLOOKUP(Pilotos[[#This Row],[Piloto]],Ronda1_1[#All],20,FALSE),"N/P")</f>
        <v>N/P</v>
      </c>
      <c r="H11" s="29" t="str">
        <f>IFERROR(VLOOKUP(Pilotos[[#This Row],[Piloto]],Ronda1_2[#All],20,FALSE),"N/P")</f>
        <v>N/P</v>
      </c>
      <c r="I11" s="28" t="str">
        <f>IFERROR(VLOOKUP(Pilotos[[#This Row],[Piloto]],Ronda2_1[#All],20,FALSE),"N/D")</f>
        <v>N/D</v>
      </c>
      <c r="J11" s="29" t="str">
        <f>IFERROR(VLOOKUP(Pilotos[[#This Row],[Piloto]],Ronda2_2[#All],20,FALSE),"N/D")</f>
        <v>N/D</v>
      </c>
      <c r="K11" s="28" t="str">
        <f>IFERROR(VLOOKUP(Pilotos[[#This Row],[Piloto]],Ronda3_1[#All],20,FALSE),"N/D")</f>
        <v>N/D</v>
      </c>
      <c r="L11" s="29" t="str">
        <f>IFERROR(VLOOKUP(Pilotos[[#This Row],[Piloto]],Ronda3_2[#All],20,FALSE),"N/D")</f>
        <v>N/D</v>
      </c>
      <c r="M11" s="28" t="str">
        <f>IFERROR(VLOOKUP(Pilotos[[#This Row],[Piloto]],Ronda4_1[#All],20,FALSE),"N/D")</f>
        <v>N/D</v>
      </c>
      <c r="N11" s="29" t="str">
        <f>IFERROR(VLOOKUP(Pilotos[[#This Row],[Piloto]],Ronda4_2[#All],20,FALSE),"N/D")</f>
        <v>N/D</v>
      </c>
      <c r="O11" s="28" t="str">
        <f>IFERROR(VLOOKUP(Pilotos[[#This Row],[Piloto]],Ronda5_1[#All],20,FALSE),"N/D")</f>
        <v>N/D</v>
      </c>
      <c r="P11" s="29" t="str">
        <f>IFERROR(VLOOKUP(Pilotos[[#This Row],[Piloto]],Ronda5_2[#All],20,FALSE),"N/D")</f>
        <v>N/D</v>
      </c>
    </row>
    <row r="12" spans="1:16" x14ac:dyDescent="0.25">
      <c r="A12" s="39">
        <f>RANK(Pilotos[[#This Row],[Total]],Pilotos[Total],0)</f>
        <v>7</v>
      </c>
      <c r="B12" s="32"/>
      <c r="C12" s="18"/>
      <c r="D12" s="31">
        <f>SUM(Pilotos[[#This Row],[Manga 1]:[Manga 248]])</f>
        <v>0</v>
      </c>
      <c r="E12" s="26">
        <f>IFERROR(D11-Pilotos[[#This Row],[Total]],)</f>
        <v>0</v>
      </c>
      <c r="F12" s="27">
        <f>$D$3-Pilotos[[#This Row],[Total]]</f>
        <v>57</v>
      </c>
      <c r="G12" s="28" t="str">
        <f>IFERROR(VLOOKUP(Pilotos[[#This Row],[Piloto]],Ronda1_1[#All],20,FALSE),"N/P")</f>
        <v>N/P</v>
      </c>
      <c r="H12" s="29" t="str">
        <f>IFERROR(VLOOKUP(Pilotos[[#This Row],[Piloto]],Ronda1_2[#All],20,FALSE),"N/P")</f>
        <v>N/P</v>
      </c>
      <c r="I12" s="28" t="str">
        <f>IFERROR(VLOOKUP(Pilotos[[#This Row],[Piloto]],Ronda2_1[#All],20,FALSE),"N/D")</f>
        <v>N/D</v>
      </c>
      <c r="J12" s="29" t="str">
        <f>IFERROR(VLOOKUP(Pilotos[[#This Row],[Piloto]],Ronda2_2[#All],20,FALSE),"N/D")</f>
        <v>N/D</v>
      </c>
      <c r="K12" s="28" t="str">
        <f>IFERROR(VLOOKUP(Pilotos[[#This Row],[Piloto]],Ronda3_1[#All],20,FALSE),"N/D")</f>
        <v>N/D</v>
      </c>
      <c r="L12" s="29" t="str">
        <f>IFERROR(VLOOKUP(Pilotos[[#This Row],[Piloto]],Ronda3_2[#All],20,FALSE),"N/D")</f>
        <v>N/D</v>
      </c>
      <c r="M12" s="28" t="str">
        <f>IFERROR(VLOOKUP(Pilotos[[#This Row],[Piloto]],Ronda4_1[#All],20,FALSE),"N/D")</f>
        <v>N/D</v>
      </c>
      <c r="N12" s="29" t="str">
        <f>IFERROR(VLOOKUP(Pilotos[[#This Row],[Piloto]],Ronda4_2[#All],20,FALSE),"N/D")</f>
        <v>N/D</v>
      </c>
      <c r="O12" s="28" t="str">
        <f>IFERROR(VLOOKUP(Pilotos[[#This Row],[Piloto]],Ronda5_1[#All],20,FALSE),"N/D")</f>
        <v>N/D</v>
      </c>
      <c r="P12" s="29" t="str">
        <f>IFERROR(VLOOKUP(Pilotos[[#This Row],[Piloto]],Ronda5_2[#All],20,FALSE),"N/D")</f>
        <v>N/D</v>
      </c>
    </row>
    <row r="13" spans="1:16" x14ac:dyDescent="0.25">
      <c r="A13" s="39">
        <f>RANK(Pilotos[[#This Row],[Total]],Pilotos[Total],0)</f>
        <v>7</v>
      </c>
      <c r="B13" s="32"/>
      <c r="C13" s="18"/>
      <c r="D13" s="31">
        <f>SUM(Pilotos[[#This Row],[Manga 1]:[Manga 248]])</f>
        <v>0</v>
      </c>
      <c r="E13" s="26">
        <f>IFERROR(D12-Pilotos[[#This Row],[Total]],)</f>
        <v>0</v>
      </c>
      <c r="F13" s="27">
        <f>$D$3-Pilotos[[#This Row],[Total]]</f>
        <v>57</v>
      </c>
      <c r="G13" s="28" t="str">
        <f>IFERROR(VLOOKUP(Pilotos[[#This Row],[Piloto]],Ronda1_1[#All],20,FALSE),"N/P")</f>
        <v>N/P</v>
      </c>
      <c r="H13" s="29" t="str">
        <f>IFERROR(VLOOKUP(Pilotos[[#This Row],[Piloto]],Ronda1_2[#All],20,FALSE),"N/P")</f>
        <v>N/P</v>
      </c>
      <c r="I13" s="28" t="str">
        <f>IFERROR(VLOOKUP(Pilotos[[#This Row],[Piloto]],Ronda2_1[#All],20,FALSE),"N/D")</f>
        <v>N/D</v>
      </c>
      <c r="J13" s="29" t="str">
        <f>IFERROR(VLOOKUP(Pilotos[[#This Row],[Piloto]],Ronda2_2[#All],20,FALSE),"N/D")</f>
        <v>N/D</v>
      </c>
      <c r="K13" s="28" t="str">
        <f>IFERROR(VLOOKUP(Pilotos[[#This Row],[Piloto]],Ronda3_1[#All],20,FALSE),"N/D")</f>
        <v>N/D</v>
      </c>
      <c r="L13" s="29" t="str">
        <f>IFERROR(VLOOKUP(Pilotos[[#This Row],[Piloto]],Ronda3_2[#All],20,FALSE),"N/D")</f>
        <v>N/D</v>
      </c>
      <c r="M13" s="28" t="str">
        <f>IFERROR(VLOOKUP(Pilotos[[#This Row],[Piloto]],Ronda4_1[#All],20,FALSE),"N/D")</f>
        <v>N/D</v>
      </c>
      <c r="N13" s="29" t="str">
        <f>IFERROR(VLOOKUP(Pilotos[[#This Row],[Piloto]],Ronda4_2[#All],20,FALSE),"N/D")</f>
        <v>N/D</v>
      </c>
      <c r="O13" s="28" t="str">
        <f>IFERROR(VLOOKUP(Pilotos[[#This Row],[Piloto]],Ronda5_1[#All],20,FALSE),"N/D")</f>
        <v>N/D</v>
      </c>
      <c r="P13" s="29" t="str">
        <f>IFERROR(VLOOKUP(Pilotos[[#This Row],[Piloto]],Ronda5_2[#All],20,FALSE),"N/D")</f>
        <v>N/D</v>
      </c>
    </row>
    <row r="14" spans="1:16" x14ac:dyDescent="0.25">
      <c r="A14" s="39">
        <f>RANK(Pilotos[[#This Row],[Total]],Pilotos[Total],0)</f>
        <v>7</v>
      </c>
      <c r="B14" s="32"/>
      <c r="C14" s="18"/>
      <c r="D14" s="31">
        <f>SUM(Pilotos[[#This Row],[Manga 1]:[Manga 248]])</f>
        <v>0</v>
      </c>
      <c r="E14" s="26">
        <f>IFERROR(D13-Pilotos[[#This Row],[Total]],)</f>
        <v>0</v>
      </c>
      <c r="F14" s="27">
        <f>$D$3-Pilotos[[#This Row],[Total]]</f>
        <v>57</v>
      </c>
      <c r="G14" s="28" t="str">
        <f>IFERROR(VLOOKUP(Pilotos[[#This Row],[Piloto]],Ronda1_1[#All],20,FALSE),"N/P")</f>
        <v>N/P</v>
      </c>
      <c r="H14" s="29" t="str">
        <f>IFERROR(VLOOKUP(Pilotos[[#This Row],[Piloto]],Ronda1_2[#All],20,FALSE),"N/P")</f>
        <v>N/P</v>
      </c>
      <c r="I14" s="28" t="str">
        <f>IFERROR(VLOOKUP(Pilotos[[#This Row],[Piloto]],Ronda2_1[#All],20,FALSE),"N/D")</f>
        <v>N/D</v>
      </c>
      <c r="J14" s="29" t="str">
        <f>IFERROR(VLOOKUP(Pilotos[[#This Row],[Piloto]],Ronda2_2[#All],20,FALSE),"N/D")</f>
        <v>N/D</v>
      </c>
      <c r="K14" s="28" t="str">
        <f>IFERROR(VLOOKUP(Pilotos[[#This Row],[Piloto]],Ronda3_1[#All],20,FALSE),"N/D")</f>
        <v>N/D</v>
      </c>
      <c r="L14" s="29" t="str">
        <f>IFERROR(VLOOKUP(Pilotos[[#This Row],[Piloto]],Ronda3_2[#All],20,FALSE),"N/D")</f>
        <v>N/D</v>
      </c>
      <c r="M14" s="28" t="str">
        <f>IFERROR(VLOOKUP(Pilotos[[#This Row],[Piloto]],Ronda4_1[#All],20,FALSE),"N/D")</f>
        <v>N/D</v>
      </c>
      <c r="N14" s="29" t="str">
        <f>IFERROR(VLOOKUP(Pilotos[[#This Row],[Piloto]],Ronda4_2[#All],20,FALSE),"N/D")</f>
        <v>N/D</v>
      </c>
      <c r="O14" s="28" t="str">
        <f>IFERROR(VLOOKUP(Pilotos[[#This Row],[Piloto]],Ronda5_1[#All],20,FALSE),"N/D")</f>
        <v>N/D</v>
      </c>
      <c r="P14" s="29" t="str">
        <f>IFERROR(VLOOKUP(Pilotos[[#This Row],[Piloto]],Ronda5_2[#All],20,FALSE),"N/D")</f>
        <v>N/D</v>
      </c>
    </row>
    <row r="15" spans="1:16" x14ac:dyDescent="0.25">
      <c r="A15" s="39">
        <f>RANK(Pilotos[[#This Row],[Total]],Pilotos[Total],0)</f>
        <v>7</v>
      </c>
      <c r="B15" s="42"/>
      <c r="C15" s="18"/>
      <c r="D15" s="31">
        <f>SUM(Pilotos[[#This Row],[Manga 1]:[Manga 248]])</f>
        <v>0</v>
      </c>
      <c r="E15" s="26">
        <f>IFERROR(D14-Pilotos[[#This Row],[Total]],)</f>
        <v>0</v>
      </c>
      <c r="F15" s="27">
        <f>$D$3-Pilotos[[#This Row],[Total]]</f>
        <v>57</v>
      </c>
      <c r="G15" s="28" t="str">
        <f>IFERROR(VLOOKUP(Pilotos[[#This Row],[Piloto]],Ronda1_1[#All],20,FALSE),"N/P")</f>
        <v>N/P</v>
      </c>
      <c r="H15" s="29" t="str">
        <f>IFERROR(VLOOKUP(Pilotos[[#This Row],[Piloto]],Ronda1_2[#All],20,FALSE),"N/P")</f>
        <v>N/P</v>
      </c>
      <c r="I15" s="28" t="str">
        <f>IFERROR(VLOOKUP(Pilotos[[#This Row],[Piloto]],Ronda2_1[#All],20,FALSE),"N/D")</f>
        <v>N/D</v>
      </c>
      <c r="J15" s="29" t="str">
        <f>IFERROR(VLOOKUP(Pilotos[[#This Row],[Piloto]],Ronda2_2[#All],20,FALSE),"N/D")</f>
        <v>N/D</v>
      </c>
      <c r="K15" s="28" t="str">
        <f>IFERROR(VLOOKUP(Pilotos[[#This Row],[Piloto]],Ronda3_1[#All],20,FALSE),"N/D")</f>
        <v>N/D</v>
      </c>
      <c r="L15" s="29" t="str">
        <f>IFERROR(VLOOKUP(Pilotos[[#This Row],[Piloto]],Ronda3_2[#All],20,FALSE),"N/D")</f>
        <v>N/D</v>
      </c>
      <c r="M15" s="28" t="str">
        <f>IFERROR(VLOOKUP(Pilotos[[#This Row],[Piloto]],Ronda4_1[#All],20,FALSE),"N/D")</f>
        <v>N/D</v>
      </c>
      <c r="N15" s="29" t="str">
        <f>IFERROR(VLOOKUP(Pilotos[[#This Row],[Piloto]],Ronda4_2[#All],20,FALSE),"N/D")</f>
        <v>N/D</v>
      </c>
      <c r="O15" s="28" t="str">
        <f>IFERROR(VLOOKUP(Pilotos[[#This Row],[Piloto]],Ronda5_1[#All],20,FALSE),"N/D")</f>
        <v>N/D</v>
      </c>
      <c r="P15" s="29" t="str">
        <f>IFERROR(VLOOKUP(Pilotos[[#This Row],[Piloto]],Ronda5_2[#All],20,FALSE),"N/D")</f>
        <v>N/D</v>
      </c>
    </row>
    <row r="16" spans="1:16" x14ac:dyDescent="0.25">
      <c r="A16" s="39">
        <f>RANK(Pilotos[[#This Row],[Total]],Pilotos[Total],0)</f>
        <v>7</v>
      </c>
      <c r="B16" s="42"/>
      <c r="C16" s="18"/>
      <c r="D16" s="31">
        <f>SUM(Pilotos[[#This Row],[Manga 1]:[Manga 248]])</f>
        <v>0</v>
      </c>
      <c r="E16" s="26">
        <f>IFERROR(D15-Pilotos[[#This Row],[Total]],)</f>
        <v>0</v>
      </c>
      <c r="F16" s="27">
        <f>$D$3-Pilotos[[#This Row],[Total]]</f>
        <v>57</v>
      </c>
      <c r="G16" s="28" t="str">
        <f>IFERROR(VLOOKUP(Pilotos[[#This Row],[Piloto]],Ronda1_1[#All],20,FALSE),"N/P")</f>
        <v>N/P</v>
      </c>
      <c r="H16" s="29" t="str">
        <f>IFERROR(VLOOKUP(Pilotos[[#This Row],[Piloto]],Ronda1_2[#All],20,FALSE),"N/P")</f>
        <v>N/P</v>
      </c>
      <c r="I16" s="28" t="str">
        <f>IFERROR(VLOOKUP(Pilotos[[#This Row],[Piloto]],Ronda2_1[#All],20,FALSE),"N/D")</f>
        <v>N/D</v>
      </c>
      <c r="J16" s="29" t="str">
        <f>IFERROR(VLOOKUP(Pilotos[[#This Row],[Piloto]],Ronda2_2[#All],20,FALSE),"N/D")</f>
        <v>N/D</v>
      </c>
      <c r="K16" s="28" t="str">
        <f>IFERROR(VLOOKUP(Pilotos[[#This Row],[Piloto]],Ronda3_1[#All],20,FALSE),"N/D")</f>
        <v>N/D</v>
      </c>
      <c r="L16" s="29" t="str">
        <f>IFERROR(VLOOKUP(Pilotos[[#This Row],[Piloto]],Ronda3_2[#All],20,FALSE),"N/D")</f>
        <v>N/D</v>
      </c>
      <c r="M16" s="28" t="str">
        <f>IFERROR(VLOOKUP(Pilotos[[#This Row],[Piloto]],Ronda4_1[#All],20,FALSE),"N/D")</f>
        <v>N/D</v>
      </c>
      <c r="N16" s="29" t="str">
        <f>IFERROR(VLOOKUP(Pilotos[[#This Row],[Piloto]],Ronda4_2[#All],20,FALSE),"N/D")</f>
        <v>N/D</v>
      </c>
      <c r="O16" s="28" t="str">
        <f>IFERROR(VLOOKUP(Pilotos[[#This Row],[Piloto]],Ronda5_1[#All],20,FALSE),"N/D")</f>
        <v>N/D</v>
      </c>
      <c r="P16" s="29" t="str">
        <f>IFERROR(VLOOKUP(Pilotos[[#This Row],[Piloto]],Ronda5_2[#All],20,FALSE),"N/D")</f>
        <v>N/D</v>
      </c>
    </row>
    <row r="17" spans="1:16" x14ac:dyDescent="0.25">
      <c r="A17" s="39">
        <f>RANK(Pilotos[[#This Row],[Total]],Pilotos[Total],0)</f>
        <v>7</v>
      </c>
      <c r="B17" s="32"/>
      <c r="C17" s="18"/>
      <c r="D17" s="31">
        <f>SUM(Pilotos[[#This Row],[Manga 1]:[Manga 248]])</f>
        <v>0</v>
      </c>
      <c r="E17" s="26">
        <f>IFERROR(D16-Pilotos[[#This Row],[Total]],)</f>
        <v>0</v>
      </c>
      <c r="F17" s="27">
        <f>$D$3-Pilotos[[#This Row],[Total]]</f>
        <v>57</v>
      </c>
      <c r="G17" s="28" t="str">
        <f>IFERROR(VLOOKUP(Pilotos[[#This Row],[Piloto]],Ronda1_1[#All],20,FALSE),"N/P")</f>
        <v>N/P</v>
      </c>
      <c r="H17" s="29" t="str">
        <f>IFERROR(VLOOKUP(Pilotos[[#This Row],[Piloto]],Ronda1_2[#All],20,FALSE),"N/P")</f>
        <v>N/P</v>
      </c>
      <c r="I17" s="28" t="str">
        <f>IFERROR(VLOOKUP(Pilotos[[#This Row],[Piloto]],Ronda2_1[#All],20,FALSE),"N/D")</f>
        <v>N/D</v>
      </c>
      <c r="J17" s="29" t="str">
        <f>IFERROR(VLOOKUP(Pilotos[[#This Row],[Piloto]],Ronda2_2[#All],20,FALSE),"N/D")</f>
        <v>N/D</v>
      </c>
      <c r="K17" s="28" t="str">
        <f>IFERROR(VLOOKUP(Pilotos[[#This Row],[Piloto]],Ronda3_1[#All],20,FALSE),"N/D")</f>
        <v>N/D</v>
      </c>
      <c r="L17" s="29" t="str">
        <f>IFERROR(VLOOKUP(Pilotos[[#This Row],[Piloto]],Ronda3_2[#All],20,FALSE),"N/D")</f>
        <v>N/D</v>
      </c>
      <c r="M17" s="28" t="str">
        <f>IFERROR(VLOOKUP(Pilotos[[#This Row],[Piloto]],Ronda4_1[#All],20,FALSE),"N/D")</f>
        <v>N/D</v>
      </c>
      <c r="N17" s="29" t="str">
        <f>IFERROR(VLOOKUP(Pilotos[[#This Row],[Piloto]],Ronda4_2[#All],20,FALSE),"N/D")</f>
        <v>N/D</v>
      </c>
      <c r="O17" s="28" t="str">
        <f>IFERROR(VLOOKUP(Pilotos[[#This Row],[Piloto]],Ronda5_1[#All],20,FALSE),"N/D")</f>
        <v>N/D</v>
      </c>
      <c r="P17" s="29" t="str">
        <f>IFERROR(VLOOKUP(Pilotos[[#This Row],[Piloto]],Ronda5_2[#All],20,FALSE),"N/D")</f>
        <v>N/D</v>
      </c>
    </row>
    <row r="18" spans="1:16" x14ac:dyDescent="0.25">
      <c r="A18" s="39">
        <f>RANK(Pilotos[[#This Row],[Total]],Pilotos[Total],0)</f>
        <v>7</v>
      </c>
      <c r="B18" s="32"/>
      <c r="C18" s="18"/>
      <c r="D18" s="31">
        <f>SUM(Pilotos[[#This Row],[Manga 1]:[Manga 248]])</f>
        <v>0</v>
      </c>
      <c r="E18" s="26">
        <f>IFERROR(D17-Pilotos[[#This Row],[Total]],)</f>
        <v>0</v>
      </c>
      <c r="F18" s="27">
        <f>$D$3-Pilotos[[#This Row],[Total]]</f>
        <v>57</v>
      </c>
      <c r="G18" s="28" t="str">
        <f>IFERROR(VLOOKUP(Pilotos[[#This Row],[Piloto]],Ronda1_1[#All],20,FALSE),"N/P")</f>
        <v>N/P</v>
      </c>
      <c r="H18" s="29" t="str">
        <f>IFERROR(VLOOKUP(Pilotos[[#This Row],[Piloto]],Ronda1_2[#All],20,FALSE),"N/P")</f>
        <v>N/P</v>
      </c>
      <c r="I18" s="28" t="str">
        <f>IFERROR(VLOOKUP(Pilotos[[#This Row],[Piloto]],Ronda2_1[#All],20,FALSE),"N/D")</f>
        <v>N/D</v>
      </c>
      <c r="J18" s="29" t="str">
        <f>IFERROR(VLOOKUP(Pilotos[[#This Row],[Piloto]],Ronda2_2[#All],20,FALSE),"N/D")</f>
        <v>N/D</v>
      </c>
      <c r="K18" s="28" t="str">
        <f>IFERROR(VLOOKUP(Pilotos[[#This Row],[Piloto]],Ronda3_1[#All],20,FALSE),"N/D")</f>
        <v>N/D</v>
      </c>
      <c r="L18" s="29" t="str">
        <f>IFERROR(VLOOKUP(Pilotos[[#This Row],[Piloto]],Ronda3_2[#All],20,FALSE),"N/D")</f>
        <v>N/D</v>
      </c>
      <c r="M18" s="28" t="str">
        <f>IFERROR(VLOOKUP(Pilotos[[#This Row],[Piloto]],Ronda4_1[#All],20,FALSE),"N/D")</f>
        <v>N/D</v>
      </c>
      <c r="N18" s="29" t="str">
        <f>IFERROR(VLOOKUP(Pilotos[[#This Row],[Piloto]],Ronda4_2[#All],20,FALSE),"N/D")</f>
        <v>N/D</v>
      </c>
      <c r="O18" s="28" t="str">
        <f>IFERROR(VLOOKUP(Pilotos[[#This Row],[Piloto]],Ronda5_1[#All],20,FALSE),"N/D")</f>
        <v>N/D</v>
      </c>
      <c r="P18" s="29" t="str">
        <f>IFERROR(VLOOKUP(Pilotos[[#This Row],[Piloto]],Ronda5_2[#All],20,FALSE),"N/D")</f>
        <v>N/D</v>
      </c>
    </row>
    <row r="19" spans="1:16" x14ac:dyDescent="0.25">
      <c r="A19" s="39">
        <f>RANK(Pilotos[[#This Row],[Total]],Pilotos[Total],0)</f>
        <v>7</v>
      </c>
      <c r="B19" s="42"/>
      <c r="C19" s="18"/>
      <c r="D19" s="31">
        <f>SUM(Pilotos[[#This Row],[Manga 1]:[Manga 248]])</f>
        <v>0</v>
      </c>
      <c r="E19" s="26">
        <f>IFERROR(D18-Pilotos[[#This Row],[Total]],)</f>
        <v>0</v>
      </c>
      <c r="F19" s="27">
        <f>$D$3-Pilotos[[#This Row],[Total]]</f>
        <v>57</v>
      </c>
      <c r="G19" s="28" t="str">
        <f>IFERROR(VLOOKUP(Pilotos[[#This Row],[Piloto]],Ronda1_1[#All],20,FALSE),"N/P")</f>
        <v>N/P</v>
      </c>
      <c r="H19" s="29" t="str">
        <f>IFERROR(VLOOKUP(Pilotos[[#This Row],[Piloto]],Ronda1_2[#All],20,FALSE),"N/P")</f>
        <v>N/P</v>
      </c>
      <c r="I19" s="28" t="str">
        <f>IFERROR(VLOOKUP(Pilotos[[#This Row],[Piloto]],Ronda2_1[#All],20,FALSE),"N/D")</f>
        <v>N/D</v>
      </c>
      <c r="J19" s="29" t="str">
        <f>IFERROR(VLOOKUP(Pilotos[[#This Row],[Piloto]],Ronda2_2[#All],20,FALSE),"N/D")</f>
        <v>N/D</v>
      </c>
      <c r="K19" s="28" t="str">
        <f>IFERROR(VLOOKUP(Pilotos[[#This Row],[Piloto]],Ronda3_1[#All],20,FALSE),"N/D")</f>
        <v>N/D</v>
      </c>
      <c r="L19" s="29" t="str">
        <f>IFERROR(VLOOKUP(Pilotos[[#This Row],[Piloto]],Ronda3_2[#All],20,FALSE),"N/D")</f>
        <v>N/D</v>
      </c>
      <c r="M19" s="28" t="str">
        <f>IFERROR(VLOOKUP(Pilotos[[#This Row],[Piloto]],Ronda4_1[#All],20,FALSE),"N/D")</f>
        <v>N/D</v>
      </c>
      <c r="N19" s="29" t="str">
        <f>IFERROR(VLOOKUP(Pilotos[[#This Row],[Piloto]],Ronda4_2[#All],20,FALSE),"N/D")</f>
        <v>N/D</v>
      </c>
      <c r="O19" s="28" t="str">
        <f>IFERROR(VLOOKUP(Pilotos[[#This Row],[Piloto]],Ronda5_1[#All],20,FALSE),"N/D")</f>
        <v>N/D</v>
      </c>
      <c r="P19" s="29" t="str">
        <f>IFERROR(VLOOKUP(Pilotos[[#This Row],[Piloto]],Ronda5_2[#All],20,FALSE),"N/D")</f>
        <v>N/D</v>
      </c>
    </row>
    <row r="20" spans="1:16" x14ac:dyDescent="0.25">
      <c r="A20" s="39">
        <f>RANK(Pilotos[[#This Row],[Total]],Pilotos[Total],0)</f>
        <v>7</v>
      </c>
      <c r="B20" s="42"/>
      <c r="C20" s="18"/>
      <c r="D20" s="31">
        <f>SUM(Pilotos[[#This Row],[Manga 1]:[Manga 248]])</f>
        <v>0</v>
      </c>
      <c r="E20" s="26">
        <f>IFERROR(D19-Pilotos[[#This Row],[Total]],)</f>
        <v>0</v>
      </c>
      <c r="F20" s="27">
        <f>$D$3-Pilotos[[#This Row],[Total]]</f>
        <v>57</v>
      </c>
      <c r="G20" s="28" t="str">
        <f>IFERROR(VLOOKUP(Pilotos[[#This Row],[Piloto]],Ronda1_1[#All],20,FALSE),"N/P")</f>
        <v>N/P</v>
      </c>
      <c r="H20" s="29" t="str">
        <f>IFERROR(VLOOKUP(Pilotos[[#This Row],[Piloto]],Ronda1_2[#All],20,FALSE),"N/P")</f>
        <v>N/P</v>
      </c>
      <c r="I20" s="28" t="str">
        <f>IFERROR(VLOOKUP(Pilotos[[#This Row],[Piloto]],Ronda2_1[#All],20,FALSE),"N/D")</f>
        <v>N/D</v>
      </c>
      <c r="J20" s="29" t="str">
        <f>IFERROR(VLOOKUP(Pilotos[[#This Row],[Piloto]],Ronda2_2[#All],20,FALSE),"N/D")</f>
        <v>N/D</v>
      </c>
      <c r="K20" s="28" t="str">
        <f>IFERROR(VLOOKUP(Pilotos[[#This Row],[Piloto]],Ronda3_1[#All],20,FALSE),"N/D")</f>
        <v>N/D</v>
      </c>
      <c r="L20" s="29" t="str">
        <f>IFERROR(VLOOKUP(Pilotos[[#This Row],[Piloto]],Ronda3_2[#All],20,FALSE),"N/D")</f>
        <v>N/D</v>
      </c>
      <c r="M20" s="28" t="str">
        <f>IFERROR(VLOOKUP(Pilotos[[#This Row],[Piloto]],Ronda4_1[#All],20,FALSE),"N/D")</f>
        <v>N/D</v>
      </c>
      <c r="N20" s="29" t="str">
        <f>IFERROR(VLOOKUP(Pilotos[[#This Row],[Piloto]],Ronda4_2[#All],20,FALSE),"N/D")</f>
        <v>N/D</v>
      </c>
      <c r="O20" s="28" t="str">
        <f>IFERROR(VLOOKUP(Pilotos[[#This Row],[Piloto]],Ronda5_1[#All],20,FALSE),"N/D")</f>
        <v>N/D</v>
      </c>
      <c r="P20" s="29" t="str">
        <f>IFERROR(VLOOKUP(Pilotos[[#This Row],[Piloto]],Ronda5_2[#All],20,FALSE),"N/D")</f>
        <v>N/D</v>
      </c>
    </row>
    <row r="21" spans="1:16" x14ac:dyDescent="0.25">
      <c r="A21" s="39">
        <f>RANK(Pilotos[[#This Row],[Total]],Pilotos[Total],0)</f>
        <v>7</v>
      </c>
      <c r="B21" s="32"/>
      <c r="C21" s="18"/>
      <c r="D21" s="31">
        <f>SUM(Pilotos[[#This Row],[Manga 1]:[Manga 248]])</f>
        <v>0</v>
      </c>
      <c r="E21" s="26">
        <f>IFERROR(D20-Pilotos[[#This Row],[Total]],)</f>
        <v>0</v>
      </c>
      <c r="F21" s="27">
        <f>$D$3-Pilotos[[#This Row],[Total]]</f>
        <v>57</v>
      </c>
      <c r="G21" s="28" t="str">
        <f>IFERROR(VLOOKUP(Pilotos[[#This Row],[Piloto]],Ronda1_1[#All],20,FALSE),"N/P")</f>
        <v>N/P</v>
      </c>
      <c r="H21" s="29" t="str">
        <f>IFERROR(VLOOKUP(Pilotos[[#This Row],[Piloto]],Ronda1_2[#All],20,FALSE),"N/P")</f>
        <v>N/P</v>
      </c>
      <c r="I21" s="28" t="str">
        <f>IFERROR(VLOOKUP(Pilotos[[#This Row],[Piloto]],Ronda2_1[#All],20,FALSE),"N/D")</f>
        <v>N/D</v>
      </c>
      <c r="J21" s="29" t="str">
        <f>IFERROR(VLOOKUP(Pilotos[[#This Row],[Piloto]],Ronda2_2[#All],20,FALSE),"N/D")</f>
        <v>N/D</v>
      </c>
      <c r="K21" s="28" t="str">
        <f>IFERROR(VLOOKUP(Pilotos[[#This Row],[Piloto]],Ronda3_1[#All],20,FALSE),"N/D")</f>
        <v>N/D</v>
      </c>
      <c r="L21" s="29" t="str">
        <f>IFERROR(VLOOKUP(Pilotos[[#This Row],[Piloto]],Ronda3_2[#All],20,FALSE),"N/D")</f>
        <v>N/D</v>
      </c>
      <c r="M21" s="28" t="str">
        <f>IFERROR(VLOOKUP(Pilotos[[#This Row],[Piloto]],Ronda4_1[#All],20,FALSE),"N/D")</f>
        <v>N/D</v>
      </c>
      <c r="N21" s="29" t="str">
        <f>IFERROR(VLOOKUP(Pilotos[[#This Row],[Piloto]],Ronda4_2[#All],20,FALSE),"N/D")</f>
        <v>N/D</v>
      </c>
      <c r="O21" s="28" t="str">
        <f>IFERROR(VLOOKUP(Pilotos[[#This Row],[Piloto]],Ronda5_1[#All],20,FALSE),"N/D")</f>
        <v>N/D</v>
      </c>
      <c r="P21" s="29" t="str">
        <f>IFERROR(VLOOKUP(Pilotos[[#This Row],[Piloto]],Ronda5_2[#All],20,FALSE),"N/D")</f>
        <v>N/D</v>
      </c>
    </row>
    <row r="22" spans="1:16" x14ac:dyDescent="0.25">
      <c r="A22" s="39">
        <f>RANK(Pilotos[[#This Row],[Total]],Pilotos[Total],0)</f>
        <v>7</v>
      </c>
      <c r="B22" s="32"/>
      <c r="C22" s="18"/>
      <c r="D22" s="31">
        <f>SUM(Pilotos[[#This Row],[Manga 1]:[Manga 248]])</f>
        <v>0</v>
      </c>
      <c r="E22" s="26">
        <f>IFERROR(D21-Pilotos[[#This Row],[Total]],)</f>
        <v>0</v>
      </c>
      <c r="F22" s="27">
        <f>$D$3-Pilotos[[#This Row],[Total]]</f>
        <v>57</v>
      </c>
      <c r="G22" s="28" t="str">
        <f>IFERROR(VLOOKUP(Pilotos[[#This Row],[Piloto]],Ronda1_1[#All],20,FALSE),"N/P")</f>
        <v>N/P</v>
      </c>
      <c r="H22" s="29" t="str">
        <f>IFERROR(VLOOKUP(Pilotos[[#This Row],[Piloto]],Ronda1_2[#All],20,FALSE),"N/P")</f>
        <v>N/P</v>
      </c>
      <c r="I22" s="28" t="str">
        <f>IFERROR(VLOOKUP(Pilotos[[#This Row],[Piloto]],Ronda2_1[#All],20,FALSE),"N/D")</f>
        <v>N/D</v>
      </c>
      <c r="J22" s="29" t="str">
        <f>IFERROR(VLOOKUP(Pilotos[[#This Row],[Piloto]],Ronda2_2[#All],20,FALSE),"N/D")</f>
        <v>N/D</v>
      </c>
      <c r="K22" s="28" t="str">
        <f>IFERROR(VLOOKUP(Pilotos[[#This Row],[Piloto]],Ronda3_1[#All],20,FALSE),"N/D")</f>
        <v>N/D</v>
      </c>
      <c r="L22" s="29" t="str">
        <f>IFERROR(VLOOKUP(Pilotos[[#This Row],[Piloto]],Ronda3_2[#All],20,FALSE),"N/D")</f>
        <v>N/D</v>
      </c>
      <c r="M22" s="28" t="str">
        <f>IFERROR(VLOOKUP(Pilotos[[#This Row],[Piloto]],Ronda4_1[#All],20,FALSE),"N/D")</f>
        <v>N/D</v>
      </c>
      <c r="N22" s="29" t="str">
        <f>IFERROR(VLOOKUP(Pilotos[[#This Row],[Piloto]],Ronda4_2[#All],20,FALSE),"N/D")</f>
        <v>N/D</v>
      </c>
      <c r="O22" s="28" t="str">
        <f>IFERROR(VLOOKUP(Pilotos[[#This Row],[Piloto]],Ronda5_1[#All],20,FALSE),"N/D")</f>
        <v>N/D</v>
      </c>
      <c r="P22" s="29" t="str">
        <f>IFERROR(VLOOKUP(Pilotos[[#This Row],[Piloto]],Ronda5_2[#All],20,FALSE),"N/D")</f>
        <v>N/D</v>
      </c>
    </row>
    <row r="23" spans="1:16" x14ac:dyDescent="0.25">
      <c r="A23" s="39">
        <f>RANK(Pilotos[[#This Row],[Total]],Pilotos[Total],0)</f>
        <v>7</v>
      </c>
      <c r="B23" s="32"/>
      <c r="C23" s="18"/>
      <c r="D23" s="31">
        <f>SUM(Pilotos[[#This Row],[Manga 1]:[Manga 248]])</f>
        <v>0</v>
      </c>
      <c r="E23" s="26">
        <f>IFERROR(D22-Pilotos[[#This Row],[Total]],)</f>
        <v>0</v>
      </c>
      <c r="F23" s="27">
        <f>$D$3-Pilotos[[#This Row],[Total]]</f>
        <v>57</v>
      </c>
      <c r="G23" s="28" t="str">
        <f>IFERROR(VLOOKUP(Pilotos[[#This Row],[Piloto]],Ronda1_1[#All],20,FALSE),"N/P")</f>
        <v>N/P</v>
      </c>
      <c r="H23" s="29" t="str">
        <f>IFERROR(VLOOKUP(Pilotos[[#This Row],[Piloto]],Ronda1_2[#All],20,FALSE),"N/P")</f>
        <v>N/P</v>
      </c>
      <c r="I23" s="28" t="str">
        <f>IFERROR(VLOOKUP(Pilotos[[#This Row],[Piloto]],Ronda2_1[#All],20,FALSE),"N/D")</f>
        <v>N/D</v>
      </c>
      <c r="J23" s="29" t="str">
        <f>IFERROR(VLOOKUP(Pilotos[[#This Row],[Piloto]],Ronda2_2[#All],20,FALSE),"N/D")</f>
        <v>N/D</v>
      </c>
      <c r="K23" s="28" t="str">
        <f>IFERROR(VLOOKUP(Pilotos[[#This Row],[Piloto]],Ronda3_1[#All],20,FALSE),"N/D")</f>
        <v>N/D</v>
      </c>
      <c r="L23" s="29" t="str">
        <f>IFERROR(VLOOKUP(Pilotos[[#This Row],[Piloto]],Ronda3_2[#All],20,FALSE),"N/D")</f>
        <v>N/D</v>
      </c>
      <c r="M23" s="28" t="str">
        <f>IFERROR(VLOOKUP(Pilotos[[#This Row],[Piloto]],Ronda4_1[#All],20,FALSE),"N/D")</f>
        <v>N/D</v>
      </c>
      <c r="N23" s="29" t="str">
        <f>IFERROR(VLOOKUP(Pilotos[[#This Row],[Piloto]],Ronda4_2[#All],20,FALSE),"N/D")</f>
        <v>N/D</v>
      </c>
      <c r="O23" s="28" t="str">
        <f>IFERROR(VLOOKUP(Pilotos[[#This Row],[Piloto]],Ronda5_1[#All],20,FALSE),"N/D")</f>
        <v>N/D</v>
      </c>
      <c r="P23" s="29" t="str">
        <f>IFERROR(VLOOKUP(Pilotos[[#This Row],[Piloto]],Ronda5_2[#All],20,FALSE),"N/D")</f>
        <v>N/D</v>
      </c>
    </row>
    <row r="24" spans="1:16" x14ac:dyDescent="0.25">
      <c r="A24" s="39">
        <f>RANK(Pilotos[[#This Row],[Total]],Pilotos[Total],0)</f>
        <v>7</v>
      </c>
      <c r="B24" s="42"/>
      <c r="C24" s="18"/>
      <c r="D24" s="31">
        <f>SUM(Pilotos[[#This Row],[Manga 1]:[Manga 248]])</f>
        <v>0</v>
      </c>
      <c r="E24" s="26">
        <f>IFERROR(D23-Pilotos[[#This Row],[Total]],)</f>
        <v>0</v>
      </c>
      <c r="F24" s="27">
        <f>$D$3-Pilotos[[#This Row],[Total]]</f>
        <v>57</v>
      </c>
      <c r="G24" s="28" t="str">
        <f>IFERROR(VLOOKUP(Pilotos[[#This Row],[Piloto]],Ronda1_1[#All],20,FALSE),"N/P")</f>
        <v>N/P</v>
      </c>
      <c r="H24" s="29" t="str">
        <f>IFERROR(VLOOKUP(Pilotos[[#This Row],[Piloto]],Ronda1_2[#All],20,FALSE),"N/P")</f>
        <v>N/P</v>
      </c>
      <c r="I24" s="28" t="str">
        <f>IFERROR(VLOOKUP(Pilotos[[#This Row],[Piloto]],Ronda2_1[#All],20,FALSE),"N/D")</f>
        <v>N/D</v>
      </c>
      <c r="J24" s="29" t="str">
        <f>IFERROR(VLOOKUP(Pilotos[[#This Row],[Piloto]],Ronda2_2[#All],20,FALSE),"N/D")</f>
        <v>N/D</v>
      </c>
      <c r="K24" s="28" t="str">
        <f>IFERROR(VLOOKUP(Pilotos[[#This Row],[Piloto]],Ronda3_1[#All],20,FALSE),"N/D")</f>
        <v>N/D</v>
      </c>
      <c r="L24" s="29" t="str">
        <f>IFERROR(VLOOKUP(Pilotos[[#This Row],[Piloto]],Ronda3_2[#All],20,FALSE),"N/D")</f>
        <v>N/D</v>
      </c>
      <c r="M24" s="28" t="str">
        <f>IFERROR(VLOOKUP(Pilotos[[#This Row],[Piloto]],Ronda4_1[#All],20,FALSE),"N/D")</f>
        <v>N/D</v>
      </c>
      <c r="N24" s="29" t="str">
        <f>IFERROR(VLOOKUP(Pilotos[[#This Row],[Piloto]],Ronda4_2[#All],20,FALSE),"N/D")</f>
        <v>N/D</v>
      </c>
      <c r="O24" s="28" t="str">
        <f>IFERROR(VLOOKUP(Pilotos[[#This Row],[Piloto]],Ronda5_1[#All],20,FALSE),"N/D")</f>
        <v>N/D</v>
      </c>
      <c r="P24" s="29" t="str">
        <f>IFERROR(VLOOKUP(Pilotos[[#This Row],[Piloto]],Ronda5_2[#All],20,FALSE),"N/D")</f>
        <v>N/D</v>
      </c>
    </row>
    <row r="25" spans="1:16" x14ac:dyDescent="0.25">
      <c r="A25" s="39">
        <f>RANK(Pilotos[[#This Row],[Total]],Pilotos[Total],0)</f>
        <v>7</v>
      </c>
      <c r="B25" s="32"/>
      <c r="C25" s="18"/>
      <c r="D25" s="31">
        <f>SUM(Pilotos[[#This Row],[Manga 1]:[Manga 248]])</f>
        <v>0</v>
      </c>
      <c r="E25" s="26">
        <f>IFERROR(D24-Pilotos[[#This Row],[Total]],)</f>
        <v>0</v>
      </c>
      <c r="F25" s="27">
        <f>$D$3-Pilotos[[#This Row],[Total]]</f>
        <v>57</v>
      </c>
      <c r="G25" s="28" t="str">
        <f>IFERROR(VLOOKUP(Pilotos[[#This Row],[Piloto]],Ronda1_1[#All],20,FALSE),"N/P")</f>
        <v>N/P</v>
      </c>
      <c r="H25" s="29" t="str">
        <f>IFERROR(VLOOKUP(Pilotos[[#This Row],[Piloto]],Ronda1_2[#All],20,FALSE),"N/P")</f>
        <v>N/P</v>
      </c>
      <c r="I25" s="28" t="str">
        <f>IFERROR(VLOOKUP(Pilotos[[#This Row],[Piloto]],Ronda2_1[#All],20,FALSE),"N/D")</f>
        <v>N/D</v>
      </c>
      <c r="J25" s="29" t="str">
        <f>IFERROR(VLOOKUP(Pilotos[[#This Row],[Piloto]],Ronda2_2[#All],20,FALSE),"N/D")</f>
        <v>N/D</v>
      </c>
      <c r="K25" s="28" t="str">
        <f>IFERROR(VLOOKUP(Pilotos[[#This Row],[Piloto]],Ronda3_1[#All],20,FALSE),"N/D")</f>
        <v>N/D</v>
      </c>
      <c r="L25" s="29" t="str">
        <f>IFERROR(VLOOKUP(Pilotos[[#This Row],[Piloto]],Ronda3_2[#All],20,FALSE),"N/D")</f>
        <v>N/D</v>
      </c>
      <c r="M25" s="28" t="str">
        <f>IFERROR(VLOOKUP(Pilotos[[#This Row],[Piloto]],Ronda4_1[#All],20,FALSE),"N/D")</f>
        <v>N/D</v>
      </c>
      <c r="N25" s="29" t="str">
        <f>IFERROR(VLOOKUP(Pilotos[[#This Row],[Piloto]],Ronda4_2[#All],20,FALSE),"N/D")</f>
        <v>N/D</v>
      </c>
      <c r="O25" s="28" t="str">
        <f>IFERROR(VLOOKUP(Pilotos[[#This Row],[Piloto]],Ronda5_1[#All],20,FALSE),"N/D")</f>
        <v>N/D</v>
      </c>
      <c r="P25" s="29" t="str">
        <f>IFERROR(VLOOKUP(Pilotos[[#This Row],[Piloto]],Ronda5_2[#All],20,FALSE),"N/D")</f>
        <v>N/D</v>
      </c>
    </row>
    <row r="26" spans="1:16" x14ac:dyDescent="0.25">
      <c r="A26" s="39">
        <f>RANK(Pilotos[[#This Row],[Total]],Pilotos[Total],0)</f>
        <v>7</v>
      </c>
      <c r="B26" s="32"/>
      <c r="C26" s="18"/>
      <c r="D26" s="31">
        <f>SUM(Pilotos[[#This Row],[Manga 1]:[Manga 248]])</f>
        <v>0</v>
      </c>
      <c r="E26" s="26">
        <f>IFERROR(D25-Pilotos[[#This Row],[Total]],)</f>
        <v>0</v>
      </c>
      <c r="F26" s="27">
        <f>$D$3-Pilotos[[#This Row],[Total]]</f>
        <v>57</v>
      </c>
      <c r="G26" s="28" t="str">
        <f>IFERROR(VLOOKUP(Pilotos[[#This Row],[Piloto]],Ronda1_1[#All],20,FALSE),"N/P")</f>
        <v>N/P</v>
      </c>
      <c r="H26" s="29" t="str">
        <f>IFERROR(VLOOKUP(Pilotos[[#This Row],[Piloto]],Ronda1_2[#All],20,FALSE),"N/P")</f>
        <v>N/P</v>
      </c>
      <c r="I26" s="28" t="str">
        <f>IFERROR(VLOOKUP(Pilotos[[#This Row],[Piloto]],Ronda2_1[#All],20,FALSE),"N/D")</f>
        <v>N/D</v>
      </c>
      <c r="J26" s="29" t="str">
        <f>IFERROR(VLOOKUP(Pilotos[[#This Row],[Piloto]],Ronda2_2[#All],20,FALSE),"N/D")</f>
        <v>N/D</v>
      </c>
      <c r="K26" s="28" t="str">
        <f>IFERROR(VLOOKUP(Pilotos[[#This Row],[Piloto]],Ronda3_1[#All],20,FALSE),"N/D")</f>
        <v>N/D</v>
      </c>
      <c r="L26" s="29" t="str">
        <f>IFERROR(VLOOKUP(Pilotos[[#This Row],[Piloto]],Ronda3_2[#All],20,FALSE),"N/D")</f>
        <v>N/D</v>
      </c>
      <c r="M26" s="28" t="str">
        <f>IFERROR(VLOOKUP(Pilotos[[#This Row],[Piloto]],Ronda4_1[#All],20,FALSE),"N/D")</f>
        <v>N/D</v>
      </c>
      <c r="N26" s="29" t="str">
        <f>IFERROR(VLOOKUP(Pilotos[[#This Row],[Piloto]],Ronda4_2[#All],20,FALSE),"N/D")</f>
        <v>N/D</v>
      </c>
      <c r="O26" s="28" t="str">
        <f>IFERROR(VLOOKUP(Pilotos[[#This Row],[Piloto]],Ronda5_1[#All],20,FALSE),"N/D")</f>
        <v>N/D</v>
      </c>
      <c r="P26" s="29" t="str">
        <f>IFERROR(VLOOKUP(Pilotos[[#This Row],[Piloto]],Ronda5_2[#All],20,FALSE),"N/D")</f>
        <v>N/D</v>
      </c>
    </row>
    <row r="27" spans="1:16" x14ac:dyDescent="0.25">
      <c r="A27" s="39">
        <f>RANK(Pilotos[[#This Row],[Total]],Pilotos[Total],0)</f>
        <v>7</v>
      </c>
      <c r="B27" s="42"/>
      <c r="C27" s="18"/>
      <c r="D27" s="31">
        <f>SUM(Pilotos[[#This Row],[Manga 1]:[Manga 248]])</f>
        <v>0</v>
      </c>
      <c r="E27" s="26">
        <f>IFERROR(D26-Pilotos[[#This Row],[Total]],)</f>
        <v>0</v>
      </c>
      <c r="F27" s="27">
        <f>$D$3-Pilotos[[#This Row],[Total]]</f>
        <v>57</v>
      </c>
      <c r="G27" s="28" t="str">
        <f>IFERROR(VLOOKUP(Pilotos[[#This Row],[Piloto]],Ronda1_1[#All],20,FALSE),"N/P")</f>
        <v>N/P</v>
      </c>
      <c r="H27" s="29" t="str">
        <f>IFERROR(VLOOKUP(Pilotos[[#This Row],[Piloto]],Ronda1_2[#All],20,FALSE),"N/P")</f>
        <v>N/P</v>
      </c>
      <c r="I27" s="28" t="str">
        <f>IFERROR(VLOOKUP(Pilotos[[#This Row],[Piloto]],Ronda2_1[#All],20,FALSE),"N/D")</f>
        <v>N/D</v>
      </c>
      <c r="J27" s="29" t="str">
        <f>IFERROR(VLOOKUP(Pilotos[[#This Row],[Piloto]],Ronda2_2[#All],20,FALSE),"N/D")</f>
        <v>N/D</v>
      </c>
      <c r="K27" s="28" t="str">
        <f>IFERROR(VLOOKUP(Pilotos[[#This Row],[Piloto]],Ronda3_1[#All],20,FALSE),"N/D")</f>
        <v>N/D</v>
      </c>
      <c r="L27" s="29" t="str">
        <f>IFERROR(VLOOKUP(Pilotos[[#This Row],[Piloto]],Ronda3_2[#All],20,FALSE),"N/D")</f>
        <v>N/D</v>
      </c>
      <c r="M27" s="28" t="str">
        <f>IFERROR(VLOOKUP(Pilotos[[#This Row],[Piloto]],Ronda4_1[#All],20,FALSE),"N/D")</f>
        <v>N/D</v>
      </c>
      <c r="N27" s="29" t="str">
        <f>IFERROR(VLOOKUP(Pilotos[[#This Row],[Piloto]],Ronda4_2[#All],20,FALSE),"N/D")</f>
        <v>N/D</v>
      </c>
      <c r="O27" s="28" t="str">
        <f>IFERROR(VLOOKUP(Pilotos[[#This Row],[Piloto]],Ronda5_1[#All],20,FALSE),"N/D")</f>
        <v>N/D</v>
      </c>
      <c r="P27" s="29" t="str">
        <f>IFERROR(VLOOKUP(Pilotos[[#This Row],[Piloto]],Ronda5_2[#All],20,FALSE),"N/D")</f>
        <v>N/D</v>
      </c>
    </row>
    <row r="28" spans="1:16" x14ac:dyDescent="0.25">
      <c r="A28" s="39">
        <f>RANK(Pilotos[[#This Row],[Total]],Pilotos[Total],0)</f>
        <v>7</v>
      </c>
      <c r="B28" s="32"/>
      <c r="C28" s="18"/>
      <c r="D28" s="31">
        <f>SUM(Pilotos[[#This Row],[Manga 1]:[Manga 248]])</f>
        <v>0</v>
      </c>
      <c r="E28" s="26">
        <f>IFERROR(D27-Pilotos[[#This Row],[Total]],)</f>
        <v>0</v>
      </c>
      <c r="F28" s="27">
        <f>$D$3-Pilotos[[#This Row],[Total]]</f>
        <v>57</v>
      </c>
      <c r="G28" s="28" t="str">
        <f>IFERROR(VLOOKUP(Pilotos[[#This Row],[Piloto]],Ronda1_1[#All],20,FALSE),"N/P")</f>
        <v>N/P</v>
      </c>
      <c r="H28" s="29" t="str">
        <f>IFERROR(VLOOKUP(Pilotos[[#This Row],[Piloto]],Ronda1_2[#All],20,FALSE),"N/P")</f>
        <v>N/P</v>
      </c>
      <c r="I28" s="28" t="str">
        <f>IFERROR(VLOOKUP(Pilotos[[#This Row],[Piloto]],Ronda2_1[#All],20,FALSE),"N/D")</f>
        <v>N/D</v>
      </c>
      <c r="J28" s="29" t="str">
        <f>IFERROR(VLOOKUP(Pilotos[[#This Row],[Piloto]],Ronda2_2[#All],20,FALSE),"N/D")</f>
        <v>N/D</v>
      </c>
      <c r="K28" s="28" t="str">
        <f>IFERROR(VLOOKUP(Pilotos[[#This Row],[Piloto]],Ronda3_1[#All],20,FALSE),"N/D")</f>
        <v>N/D</v>
      </c>
      <c r="L28" s="29" t="str">
        <f>IFERROR(VLOOKUP(Pilotos[[#This Row],[Piloto]],Ronda3_2[#All],20,FALSE),"N/D")</f>
        <v>N/D</v>
      </c>
      <c r="M28" s="28" t="str">
        <f>IFERROR(VLOOKUP(Pilotos[[#This Row],[Piloto]],Ronda4_1[#All],20,FALSE),"N/D")</f>
        <v>N/D</v>
      </c>
      <c r="N28" s="29" t="str">
        <f>IFERROR(VLOOKUP(Pilotos[[#This Row],[Piloto]],Ronda4_2[#All],20,FALSE),"N/D")</f>
        <v>N/D</v>
      </c>
      <c r="O28" s="28" t="str">
        <f>IFERROR(VLOOKUP(Pilotos[[#This Row],[Piloto]],Ronda5_1[#All],20,FALSE),"N/D")</f>
        <v>N/D</v>
      </c>
      <c r="P28" s="29" t="str">
        <f>IFERROR(VLOOKUP(Pilotos[[#This Row],[Piloto]],Ronda5_2[#All],20,FALSE),"N/D")</f>
        <v>N/D</v>
      </c>
    </row>
    <row r="29" spans="1:16" x14ac:dyDescent="0.25">
      <c r="A29" s="39">
        <f>RANK(Pilotos[[#This Row],[Total]],Pilotos[Total],0)</f>
        <v>7</v>
      </c>
      <c r="B29" s="32"/>
      <c r="C29" s="18"/>
      <c r="D29" s="31">
        <f>SUM(Pilotos[[#This Row],[Manga 1]:[Manga 248]])</f>
        <v>0</v>
      </c>
      <c r="E29" s="26">
        <f>IFERROR(D28-Pilotos[[#This Row],[Total]],)</f>
        <v>0</v>
      </c>
      <c r="F29" s="27">
        <f>$D$3-Pilotos[[#This Row],[Total]]</f>
        <v>57</v>
      </c>
      <c r="G29" s="28" t="str">
        <f>IFERROR(VLOOKUP(Pilotos[[#This Row],[Piloto]],Ronda1_1[#All],20,FALSE),"N/P")</f>
        <v>N/P</v>
      </c>
      <c r="H29" s="29" t="str">
        <f>IFERROR(VLOOKUP(Pilotos[[#This Row],[Piloto]],Ronda1_2[#All],20,FALSE),"N/P")</f>
        <v>N/P</v>
      </c>
      <c r="I29" s="28" t="str">
        <f>IFERROR(VLOOKUP(Pilotos[[#This Row],[Piloto]],Ronda2_1[#All],20,FALSE),"N/D")</f>
        <v>N/D</v>
      </c>
      <c r="J29" s="29" t="str">
        <f>IFERROR(VLOOKUP(Pilotos[[#This Row],[Piloto]],Ronda2_2[#All],20,FALSE),"N/D")</f>
        <v>N/D</v>
      </c>
      <c r="K29" s="28" t="str">
        <f>IFERROR(VLOOKUP(Pilotos[[#This Row],[Piloto]],Ronda3_1[#All],20,FALSE),"N/D")</f>
        <v>N/D</v>
      </c>
      <c r="L29" s="29" t="str">
        <f>IFERROR(VLOOKUP(Pilotos[[#This Row],[Piloto]],Ronda3_2[#All],20,FALSE),"N/D")</f>
        <v>N/D</v>
      </c>
      <c r="M29" s="28" t="str">
        <f>IFERROR(VLOOKUP(Pilotos[[#This Row],[Piloto]],Ronda4_1[#All],20,FALSE),"N/D")</f>
        <v>N/D</v>
      </c>
      <c r="N29" s="29" t="str">
        <f>IFERROR(VLOOKUP(Pilotos[[#This Row],[Piloto]],Ronda4_2[#All],20,FALSE),"N/D")</f>
        <v>N/D</v>
      </c>
      <c r="O29" s="28" t="str">
        <f>IFERROR(VLOOKUP(Pilotos[[#This Row],[Piloto]],Ronda5_1[#All],20,FALSE),"N/D")</f>
        <v>N/D</v>
      </c>
      <c r="P29" s="29" t="str">
        <f>IFERROR(VLOOKUP(Pilotos[[#This Row],[Piloto]],Ronda5_2[#All],20,FALSE),"N/D")</f>
        <v>N/D</v>
      </c>
    </row>
    <row r="30" spans="1:16" x14ac:dyDescent="0.25">
      <c r="A30" s="39">
        <f>RANK(Pilotos[[#This Row],[Total]],Pilotos[Total],0)</f>
        <v>7</v>
      </c>
      <c r="B30" s="32"/>
      <c r="C30" s="18"/>
      <c r="D30" s="31">
        <f>SUM(Pilotos[[#This Row],[Manga 1]:[Manga 248]])</f>
        <v>0</v>
      </c>
      <c r="E30" s="26">
        <f>IFERROR(D29-Pilotos[[#This Row],[Total]],)</f>
        <v>0</v>
      </c>
      <c r="F30" s="27">
        <f>$D$3-Pilotos[[#This Row],[Total]]</f>
        <v>57</v>
      </c>
      <c r="G30" s="28" t="str">
        <f>IFERROR(VLOOKUP(Pilotos[[#This Row],[Piloto]],Ronda1_1[#All],20,FALSE),"N/P")</f>
        <v>N/P</v>
      </c>
      <c r="H30" s="29" t="str">
        <f>IFERROR(VLOOKUP(Pilotos[[#This Row],[Piloto]],Ronda1_2[#All],20,FALSE),"N/P")</f>
        <v>N/P</v>
      </c>
      <c r="I30" s="28" t="str">
        <f>IFERROR(VLOOKUP(Pilotos[[#This Row],[Piloto]],Ronda2_1[#All],20,FALSE),"N/D")</f>
        <v>N/D</v>
      </c>
      <c r="J30" s="29" t="str">
        <f>IFERROR(VLOOKUP(Pilotos[[#This Row],[Piloto]],Ronda2_2[#All],20,FALSE),"N/D")</f>
        <v>N/D</v>
      </c>
      <c r="K30" s="28" t="str">
        <f>IFERROR(VLOOKUP(Pilotos[[#This Row],[Piloto]],Ronda3_1[#All],20,FALSE),"N/D")</f>
        <v>N/D</v>
      </c>
      <c r="L30" s="29" t="str">
        <f>IFERROR(VLOOKUP(Pilotos[[#This Row],[Piloto]],Ronda3_2[#All],20,FALSE),"N/D")</f>
        <v>N/D</v>
      </c>
      <c r="M30" s="28" t="str">
        <f>IFERROR(VLOOKUP(Pilotos[[#This Row],[Piloto]],Ronda4_1[#All],20,FALSE),"N/D")</f>
        <v>N/D</v>
      </c>
      <c r="N30" s="29" t="str">
        <f>IFERROR(VLOOKUP(Pilotos[[#This Row],[Piloto]],Ronda4_2[#All],20,FALSE),"N/D")</f>
        <v>N/D</v>
      </c>
      <c r="O30" s="28" t="str">
        <f>IFERROR(VLOOKUP(Pilotos[[#This Row],[Piloto]],Ronda5_1[#All],20,FALSE),"N/D")</f>
        <v>N/D</v>
      </c>
      <c r="P30" s="29" t="str">
        <f>IFERROR(VLOOKUP(Pilotos[[#This Row],[Piloto]],Ronda5_2[#All],20,FALSE),"N/D")</f>
        <v>N/D</v>
      </c>
    </row>
    <row r="31" spans="1:16" x14ac:dyDescent="0.25">
      <c r="A31" s="39">
        <f>RANK(Pilotos[[#This Row],[Total]],Pilotos[Total],0)</f>
        <v>7</v>
      </c>
      <c r="B31" s="42"/>
      <c r="C31" s="18"/>
      <c r="D31" s="31">
        <f>SUM(Pilotos[[#This Row],[Manga 1]:[Manga 248]])</f>
        <v>0</v>
      </c>
      <c r="E31" s="26">
        <f>IFERROR(D30-Pilotos[[#This Row],[Total]],)</f>
        <v>0</v>
      </c>
      <c r="F31" s="27">
        <f>$D$3-Pilotos[[#This Row],[Total]]</f>
        <v>57</v>
      </c>
      <c r="G31" s="28" t="str">
        <f>IFERROR(VLOOKUP(Pilotos[[#This Row],[Piloto]],Ronda1_1[#All],20,FALSE),"N/P")</f>
        <v>N/P</v>
      </c>
      <c r="H31" s="29" t="str">
        <f>IFERROR(VLOOKUP(Pilotos[[#This Row],[Piloto]],Ronda1_2[#All],20,FALSE),"N/P")</f>
        <v>N/P</v>
      </c>
      <c r="I31" s="28" t="str">
        <f>IFERROR(VLOOKUP(Pilotos[[#This Row],[Piloto]],Ronda2_1[#All],20,FALSE),"N/D")</f>
        <v>N/D</v>
      </c>
      <c r="J31" s="29" t="str">
        <f>IFERROR(VLOOKUP(Pilotos[[#This Row],[Piloto]],Ronda2_2[#All],20,FALSE),"N/D")</f>
        <v>N/D</v>
      </c>
      <c r="K31" s="28" t="str">
        <f>IFERROR(VLOOKUP(Pilotos[[#This Row],[Piloto]],Ronda3_1[#All],20,FALSE),"N/D")</f>
        <v>N/D</v>
      </c>
      <c r="L31" s="29" t="str">
        <f>IFERROR(VLOOKUP(Pilotos[[#This Row],[Piloto]],Ronda3_2[#All],20,FALSE),"N/D")</f>
        <v>N/D</v>
      </c>
      <c r="M31" s="28" t="str">
        <f>IFERROR(VLOOKUP(Pilotos[[#This Row],[Piloto]],Ronda4_1[#All],20,FALSE),"N/D")</f>
        <v>N/D</v>
      </c>
      <c r="N31" s="29" t="str">
        <f>IFERROR(VLOOKUP(Pilotos[[#This Row],[Piloto]],Ronda4_2[#All],20,FALSE),"N/D")</f>
        <v>N/D</v>
      </c>
      <c r="O31" s="28" t="str">
        <f>IFERROR(VLOOKUP(Pilotos[[#This Row],[Piloto]],Ronda5_1[#All],20,FALSE),"N/D")</f>
        <v>N/D</v>
      </c>
      <c r="P31" s="29" t="str">
        <f>IFERROR(VLOOKUP(Pilotos[[#This Row],[Piloto]],Ronda5_2[#All],20,FALSE),"N/D")</f>
        <v>N/D</v>
      </c>
    </row>
    <row r="32" spans="1:16" x14ac:dyDescent="0.25">
      <c r="A32" s="40">
        <f>RANK(Pilotos[[#This Row],[Total]],Pilotos[Total],0)</f>
        <v>7</v>
      </c>
      <c r="B32" s="43"/>
      <c r="C32" s="18"/>
      <c r="D32" s="31">
        <f>SUM(Pilotos[[#This Row],[Manga 1]:[Manga 248]])</f>
        <v>0</v>
      </c>
      <c r="E32" s="26">
        <f>IFERROR(D31-Pilotos[[#This Row],[Total]],)</f>
        <v>0</v>
      </c>
      <c r="F32" s="27">
        <f>$D$3-Pilotos[[#This Row],[Total]]</f>
        <v>57</v>
      </c>
      <c r="G32" s="28" t="str">
        <f>IFERROR(VLOOKUP(Pilotos[[#This Row],[Piloto]],Ronda1_1[#All],20,FALSE),"N/P")</f>
        <v>N/P</v>
      </c>
      <c r="H32" s="29" t="str">
        <f>IFERROR(VLOOKUP(Pilotos[[#This Row],[Piloto]],Ronda1_2[#All],20,FALSE),"N/P")</f>
        <v>N/P</v>
      </c>
      <c r="I32" s="28" t="str">
        <f>IFERROR(VLOOKUP(Pilotos[[#This Row],[Piloto]],Ronda2_1[#All],20,FALSE),"N/D")</f>
        <v>N/D</v>
      </c>
      <c r="J32" s="29" t="str">
        <f>IFERROR(VLOOKUP(Pilotos[[#This Row],[Piloto]],Ronda2_2[#All],20,FALSE),"N/D")</f>
        <v>N/D</v>
      </c>
      <c r="K32" s="28" t="str">
        <f>IFERROR(VLOOKUP(Pilotos[[#This Row],[Piloto]],Ronda3_1[#All],20,FALSE),"N/D")</f>
        <v>N/D</v>
      </c>
      <c r="L32" s="29" t="str">
        <f>IFERROR(VLOOKUP(Pilotos[[#This Row],[Piloto]],Ronda3_2[#All],20,FALSE),"N/D")</f>
        <v>N/D</v>
      </c>
      <c r="M32" s="28" t="str">
        <f>IFERROR(VLOOKUP(Pilotos[[#This Row],[Piloto]],Ronda4_1[#All],20,FALSE),"N/D")</f>
        <v>N/D</v>
      </c>
      <c r="N32" s="29" t="str">
        <f>IFERROR(VLOOKUP(Pilotos[[#This Row],[Piloto]],Ronda4_2[#All],20,FALSE),"N/D")</f>
        <v>N/D</v>
      </c>
      <c r="O32" s="28" t="str">
        <f>IFERROR(VLOOKUP(Pilotos[[#This Row],[Piloto]],Ronda5_1[#All],20,FALSE),"N/D")</f>
        <v>N/D</v>
      </c>
      <c r="P32" s="29" t="str">
        <f>IFERROR(VLOOKUP(Pilotos[[#This Row],[Piloto]],Ronda5_2[#All],20,FALSE),"N/D")</f>
        <v>N/D</v>
      </c>
    </row>
    <row r="33" spans="1:16" x14ac:dyDescent="0.25">
      <c r="A33" s="40">
        <f>RANK(Pilotos[[#This Row],[Total]],Pilotos[Total],0)</f>
        <v>7</v>
      </c>
      <c r="B33" s="32"/>
      <c r="C33" s="18"/>
      <c r="D33" s="31">
        <f>SUM(Pilotos[[#This Row],[Manga 1]:[Manga 248]])</f>
        <v>0</v>
      </c>
      <c r="E33" s="26">
        <f>IFERROR(D32-Pilotos[[#This Row],[Total]],)</f>
        <v>0</v>
      </c>
      <c r="F33" s="27">
        <f>$D$3-Pilotos[[#This Row],[Total]]</f>
        <v>57</v>
      </c>
      <c r="G33" s="28" t="str">
        <f>IFERROR(VLOOKUP(Pilotos[[#This Row],[Piloto]],Ronda1_1[#All],20,FALSE),"N/P")</f>
        <v>N/P</v>
      </c>
      <c r="H33" s="29" t="str">
        <f>IFERROR(VLOOKUP(Pilotos[[#This Row],[Piloto]],Ronda1_2[#All],20,FALSE),"N/P")</f>
        <v>N/P</v>
      </c>
      <c r="I33" s="28" t="str">
        <f>IFERROR(VLOOKUP(Pilotos[[#This Row],[Piloto]],Ronda2_1[#All],20,FALSE),"N/D")</f>
        <v>N/D</v>
      </c>
      <c r="J33" s="29" t="str">
        <f>IFERROR(VLOOKUP(Pilotos[[#This Row],[Piloto]],Ronda2_2[#All],20,FALSE),"N/D")</f>
        <v>N/D</v>
      </c>
      <c r="K33" s="28" t="str">
        <f>IFERROR(VLOOKUP(Pilotos[[#This Row],[Piloto]],Ronda3_1[#All],20,FALSE),"N/D")</f>
        <v>N/D</v>
      </c>
      <c r="L33" s="29" t="str">
        <f>IFERROR(VLOOKUP(Pilotos[[#This Row],[Piloto]],Ronda3_2[#All],20,FALSE),"N/D")</f>
        <v>N/D</v>
      </c>
      <c r="M33" s="28" t="str">
        <f>IFERROR(VLOOKUP(Pilotos[[#This Row],[Piloto]],Ronda4_1[#All],20,FALSE),"N/D")</f>
        <v>N/D</v>
      </c>
      <c r="N33" s="29" t="str">
        <f>IFERROR(VLOOKUP(Pilotos[[#This Row],[Piloto]],Ronda4_2[#All],20,FALSE),"N/D")</f>
        <v>N/D</v>
      </c>
      <c r="O33" s="28" t="str">
        <f>IFERROR(VLOOKUP(Pilotos[[#This Row],[Piloto]],Ronda5_1[#All],20,FALSE),"N/D")</f>
        <v>N/D</v>
      </c>
      <c r="P33" s="29" t="str">
        <f>IFERROR(VLOOKUP(Pilotos[[#This Row],[Piloto]],Ronda5_2[#All],20,FALSE),"N/D")</f>
        <v>N/D</v>
      </c>
    </row>
    <row r="34" spans="1:16" x14ac:dyDescent="0.25">
      <c r="A34" s="39">
        <f>RANK(Pilotos[[#This Row],[Total]],Pilotos[Total],0)</f>
        <v>7</v>
      </c>
      <c r="B34" s="42"/>
      <c r="C34" s="18"/>
      <c r="D34" s="31">
        <f>SUM(Pilotos[[#This Row],[Manga 1]:[Manga 248]])</f>
        <v>0</v>
      </c>
      <c r="E34" s="26">
        <f>IFERROR(D33-Pilotos[[#This Row],[Total]],)</f>
        <v>0</v>
      </c>
      <c r="F34" s="27">
        <f>$D$3-Pilotos[[#This Row],[Total]]</f>
        <v>57</v>
      </c>
      <c r="G34" s="28" t="str">
        <f>IFERROR(VLOOKUP(Pilotos[[#This Row],[Piloto]],Ronda1_1[#All],20,FALSE),"N/P")</f>
        <v>N/P</v>
      </c>
      <c r="H34" s="29" t="str">
        <f>IFERROR(VLOOKUP(Pilotos[[#This Row],[Piloto]],Ronda1_2[#All],20,FALSE),"N/P")</f>
        <v>N/P</v>
      </c>
      <c r="I34" s="28" t="str">
        <f>IFERROR(VLOOKUP(Pilotos[[#This Row],[Piloto]],Ronda2_1[#All],20,FALSE),"N/D")</f>
        <v>N/D</v>
      </c>
      <c r="J34" s="29" t="str">
        <f>IFERROR(VLOOKUP(Pilotos[[#This Row],[Piloto]],Ronda2_2[#All],20,FALSE),"N/D")</f>
        <v>N/D</v>
      </c>
      <c r="K34" s="28" t="str">
        <f>IFERROR(VLOOKUP(Pilotos[[#This Row],[Piloto]],Ronda3_1[#All],20,FALSE),"N/D")</f>
        <v>N/D</v>
      </c>
      <c r="L34" s="29" t="str">
        <f>IFERROR(VLOOKUP(Pilotos[[#This Row],[Piloto]],Ronda3_2[#All],20,FALSE),"N/D")</f>
        <v>N/D</v>
      </c>
      <c r="M34" s="28" t="str">
        <f>IFERROR(VLOOKUP(Pilotos[[#This Row],[Piloto]],Ronda4_1[#All],20,FALSE),"N/D")</f>
        <v>N/D</v>
      </c>
      <c r="N34" s="29" t="str">
        <f>IFERROR(VLOOKUP(Pilotos[[#This Row],[Piloto]],Ronda4_2[#All],20,FALSE),"N/D")</f>
        <v>N/D</v>
      </c>
      <c r="O34" s="28" t="str">
        <f>IFERROR(VLOOKUP(Pilotos[[#This Row],[Piloto]],Ronda5_1[#All],20,FALSE),"N/D")</f>
        <v>N/D</v>
      </c>
      <c r="P34" s="29" t="str">
        <f>IFERROR(VLOOKUP(Pilotos[[#This Row],[Piloto]],Ronda5_2[#All],20,FALSE),"N/D")</f>
        <v>N/D</v>
      </c>
    </row>
    <row r="35" spans="1:16" x14ac:dyDescent="0.25">
      <c r="A35" s="39">
        <f>RANK(Pilotos[[#This Row],[Total]],Pilotos[Total],0)</f>
        <v>7</v>
      </c>
      <c r="B35" s="42"/>
      <c r="C35" s="18"/>
      <c r="D35" s="31">
        <f>SUM(Pilotos[[#This Row],[Manga 1]:[Manga 248]])</f>
        <v>0</v>
      </c>
      <c r="E35" s="26">
        <f>IFERROR(D34-Pilotos[[#This Row],[Total]],)</f>
        <v>0</v>
      </c>
      <c r="F35" s="27">
        <f>$D$3-Pilotos[[#This Row],[Total]]</f>
        <v>57</v>
      </c>
      <c r="G35" s="28" t="str">
        <f>IFERROR(VLOOKUP(Pilotos[[#This Row],[Piloto]],Ronda1_1[#All],20,FALSE),"N/P")</f>
        <v>N/P</v>
      </c>
      <c r="H35" s="29" t="str">
        <f>IFERROR(VLOOKUP(Pilotos[[#This Row],[Piloto]],Ronda1_2[#All],20,FALSE),"N/P")</f>
        <v>N/P</v>
      </c>
      <c r="I35" s="28" t="str">
        <f>IFERROR(VLOOKUP(Pilotos[[#This Row],[Piloto]],Ronda2_1[#All],20,FALSE),"N/D")</f>
        <v>N/D</v>
      </c>
      <c r="J35" s="29" t="str">
        <f>IFERROR(VLOOKUP(Pilotos[[#This Row],[Piloto]],Ronda2_2[#All],20,FALSE),"N/D")</f>
        <v>N/D</v>
      </c>
      <c r="K35" s="28" t="str">
        <f>IFERROR(VLOOKUP(Pilotos[[#This Row],[Piloto]],Ronda3_1[#All],20,FALSE),"N/D")</f>
        <v>N/D</v>
      </c>
      <c r="L35" s="29" t="str">
        <f>IFERROR(VLOOKUP(Pilotos[[#This Row],[Piloto]],Ronda3_2[#All],20,FALSE),"N/D")</f>
        <v>N/D</v>
      </c>
      <c r="M35" s="28" t="str">
        <f>IFERROR(VLOOKUP(Pilotos[[#This Row],[Piloto]],Ronda4_1[#All],20,FALSE),"N/D")</f>
        <v>N/D</v>
      </c>
      <c r="N35" s="29" t="str">
        <f>IFERROR(VLOOKUP(Pilotos[[#This Row],[Piloto]],Ronda4_2[#All],20,FALSE),"N/D")</f>
        <v>N/D</v>
      </c>
      <c r="O35" s="28" t="str">
        <f>IFERROR(VLOOKUP(Pilotos[[#This Row],[Piloto]],Ronda5_1[#All],20,FALSE),"N/D")</f>
        <v>N/D</v>
      </c>
      <c r="P35" s="29" t="str">
        <f>IFERROR(VLOOKUP(Pilotos[[#This Row],[Piloto]],Ronda5_2[#All],20,FALSE),"N/D")</f>
        <v>N/D</v>
      </c>
    </row>
    <row r="36" spans="1:16" x14ac:dyDescent="0.25">
      <c r="A36" s="41">
        <f>RANK(Pilotos[[#This Row],[Total]],Pilotos[Total],0)</f>
        <v>7</v>
      </c>
      <c r="B36" s="44"/>
      <c r="C36" s="18"/>
      <c r="D36" s="31">
        <f>SUM(Pilotos[[#This Row],[Manga 1]:[Manga 248]])</f>
        <v>0</v>
      </c>
      <c r="E36" s="26">
        <f>IFERROR(D35-Pilotos[[#This Row],[Total]],)</f>
        <v>0</v>
      </c>
      <c r="F36" s="27">
        <f>$D$3-Pilotos[[#This Row],[Total]]</f>
        <v>57</v>
      </c>
      <c r="G36" s="28" t="str">
        <f>IFERROR(VLOOKUP(Pilotos[[#This Row],[Piloto]],Ronda1_1[#All],20,FALSE),"N/P")</f>
        <v>N/P</v>
      </c>
      <c r="H36" s="29" t="str">
        <f>IFERROR(VLOOKUP(Pilotos[[#This Row],[Piloto]],Ronda1_2[#All],20,FALSE),"N/P")</f>
        <v>N/P</v>
      </c>
      <c r="I36" s="28" t="str">
        <f>IFERROR(VLOOKUP(Pilotos[[#This Row],[Piloto]],Ronda2_1[#All],20,FALSE),"N/D")</f>
        <v>N/D</v>
      </c>
      <c r="J36" s="29" t="str">
        <f>IFERROR(VLOOKUP(Pilotos[[#This Row],[Piloto]],Ronda2_2[#All],20,FALSE),"N/D")</f>
        <v>N/D</v>
      </c>
      <c r="K36" s="28" t="str">
        <f>IFERROR(VLOOKUP(Pilotos[[#This Row],[Piloto]],Ronda3_1[#All],20,FALSE),"N/D")</f>
        <v>N/D</v>
      </c>
      <c r="L36" s="29" t="str">
        <f>IFERROR(VLOOKUP(Pilotos[[#This Row],[Piloto]],Ronda3_2[#All],20,FALSE),"N/D")</f>
        <v>N/D</v>
      </c>
      <c r="M36" s="28" t="str">
        <f>IFERROR(VLOOKUP(Pilotos[[#This Row],[Piloto]],Ronda4_1[#All],20,FALSE),"N/D")</f>
        <v>N/D</v>
      </c>
      <c r="N36" s="29" t="str">
        <f>IFERROR(VLOOKUP(Pilotos[[#This Row],[Piloto]],Ronda4_2[#All],20,FALSE),"N/D")</f>
        <v>N/D</v>
      </c>
      <c r="O36" s="28" t="str">
        <f>IFERROR(VLOOKUP(Pilotos[[#This Row],[Piloto]],Ronda5_1[#All],20,FALSE),"N/D")</f>
        <v>N/D</v>
      </c>
      <c r="P36" s="29" t="str">
        <f>IFERROR(VLOOKUP(Pilotos[[#This Row],[Piloto]],Ronda5_2[#All],20,FALSE),"N/D")</f>
        <v>N/D</v>
      </c>
    </row>
    <row r="37" spans="1:16" x14ac:dyDescent="0.25">
      <c r="A37" s="39">
        <f>RANK(Pilotos[[#This Row],[Total]],Pilotos[Total],0)</f>
        <v>7</v>
      </c>
      <c r="B37" s="32"/>
      <c r="C37" s="18"/>
      <c r="D37" s="31">
        <f>SUM(Pilotos[[#This Row],[Manga 1]:[Manga 248]])</f>
        <v>0</v>
      </c>
      <c r="E37" s="26">
        <f>IFERROR(D36-Pilotos[[#This Row],[Total]],)</f>
        <v>0</v>
      </c>
      <c r="F37" s="27">
        <f>$D$3-Pilotos[[#This Row],[Total]]</f>
        <v>57</v>
      </c>
      <c r="G37" s="28" t="str">
        <f>IFERROR(VLOOKUP(Pilotos[[#This Row],[Piloto]],Ronda1_1[#All],20,FALSE),"N/P")</f>
        <v>N/P</v>
      </c>
      <c r="H37" s="29" t="str">
        <f>IFERROR(VLOOKUP(Pilotos[[#This Row],[Piloto]],Ronda1_2[#All],20,FALSE),"N/P")</f>
        <v>N/P</v>
      </c>
      <c r="I37" s="28" t="str">
        <f>IFERROR(VLOOKUP(Pilotos[[#This Row],[Piloto]],Ronda2_1[#All],20,FALSE),"N/D")</f>
        <v>N/D</v>
      </c>
      <c r="J37" s="29" t="str">
        <f>IFERROR(VLOOKUP(Pilotos[[#This Row],[Piloto]],Ronda2_2[#All],20,FALSE),"N/D")</f>
        <v>N/D</v>
      </c>
      <c r="K37" s="28" t="str">
        <f>IFERROR(VLOOKUP(Pilotos[[#This Row],[Piloto]],Ronda3_1[#All],20,FALSE),"N/D")</f>
        <v>N/D</v>
      </c>
      <c r="L37" s="29" t="str">
        <f>IFERROR(VLOOKUP(Pilotos[[#This Row],[Piloto]],Ronda3_2[#All],20,FALSE),"N/D")</f>
        <v>N/D</v>
      </c>
      <c r="M37" s="28" t="str">
        <f>IFERROR(VLOOKUP(Pilotos[[#This Row],[Piloto]],Ronda4_1[#All],20,FALSE),"N/D")</f>
        <v>N/D</v>
      </c>
      <c r="N37" s="29" t="str">
        <f>IFERROR(VLOOKUP(Pilotos[[#This Row],[Piloto]],Ronda4_2[#All],20,FALSE),"N/D")</f>
        <v>N/D</v>
      </c>
      <c r="O37" s="28" t="str">
        <f>IFERROR(VLOOKUP(Pilotos[[#This Row],[Piloto]],Ronda5_1[#All],20,FALSE),"N/D")</f>
        <v>N/D</v>
      </c>
      <c r="P37" s="29" t="str">
        <f>IFERROR(VLOOKUP(Pilotos[[#This Row],[Piloto]],Ronda5_2[#All],20,FALSE),"N/D")</f>
        <v>N/D</v>
      </c>
    </row>
    <row r="38" spans="1:16" x14ac:dyDescent="0.25">
      <c r="A38" s="39">
        <f>RANK(Pilotos[[#This Row],[Total]],Pilotos[Total],0)</f>
        <v>7</v>
      </c>
      <c r="B38" s="42"/>
      <c r="C38" s="18"/>
      <c r="D38" s="31">
        <f>SUM(Pilotos[[#This Row],[Manga 1]:[Manga 248]])</f>
        <v>0</v>
      </c>
      <c r="E38" s="26">
        <f>IFERROR(D37-Pilotos[[#This Row],[Total]],)</f>
        <v>0</v>
      </c>
      <c r="F38" s="27">
        <f>$D$3-Pilotos[[#This Row],[Total]]</f>
        <v>57</v>
      </c>
      <c r="G38" s="28" t="str">
        <f>IFERROR(VLOOKUP(Pilotos[[#This Row],[Piloto]],Ronda1_1[#All],20,FALSE),"N/P")</f>
        <v>N/P</v>
      </c>
      <c r="H38" s="29" t="str">
        <f>IFERROR(VLOOKUP(Pilotos[[#This Row],[Piloto]],Ronda1_2[#All],20,FALSE),"N/P")</f>
        <v>N/P</v>
      </c>
      <c r="I38" s="28" t="str">
        <f>IFERROR(VLOOKUP(Pilotos[[#This Row],[Piloto]],Ronda2_1[#All],20,FALSE),"N/D")</f>
        <v>N/D</v>
      </c>
      <c r="J38" s="29" t="str">
        <f>IFERROR(VLOOKUP(Pilotos[[#This Row],[Piloto]],Ronda2_2[#All],20,FALSE),"N/D")</f>
        <v>N/D</v>
      </c>
      <c r="K38" s="28" t="str">
        <f>IFERROR(VLOOKUP(Pilotos[[#This Row],[Piloto]],Ronda3_1[#All],20,FALSE),"N/D")</f>
        <v>N/D</v>
      </c>
      <c r="L38" s="29" t="str">
        <f>IFERROR(VLOOKUP(Pilotos[[#This Row],[Piloto]],Ronda3_2[#All],20,FALSE),"N/D")</f>
        <v>N/D</v>
      </c>
      <c r="M38" s="28" t="str">
        <f>IFERROR(VLOOKUP(Pilotos[[#This Row],[Piloto]],Ronda4_1[#All],20,FALSE),"N/D")</f>
        <v>N/D</v>
      </c>
      <c r="N38" s="29" t="str">
        <f>IFERROR(VLOOKUP(Pilotos[[#This Row],[Piloto]],Ronda4_2[#All],20,FALSE),"N/D")</f>
        <v>N/D</v>
      </c>
      <c r="O38" s="28" t="str">
        <f>IFERROR(VLOOKUP(Pilotos[[#This Row],[Piloto]],Ronda5_1[#All],20,FALSE),"N/D")</f>
        <v>N/D</v>
      </c>
      <c r="P38" s="29" t="str">
        <f>IFERROR(VLOOKUP(Pilotos[[#This Row],[Piloto]],Ronda5_2[#All],20,FALSE),"N/D")</f>
        <v>N/D</v>
      </c>
    </row>
    <row r="39" spans="1:16" x14ac:dyDescent="0.25">
      <c r="A39" s="39">
        <f>RANK(Pilotos[[#This Row],[Total]],Pilotos[Total],0)</f>
        <v>7</v>
      </c>
      <c r="B39" s="42"/>
      <c r="C39" s="18"/>
      <c r="D39" s="31">
        <f>SUM(Pilotos[[#This Row],[Manga 1]:[Manga 248]])</f>
        <v>0</v>
      </c>
      <c r="E39" s="26">
        <f>IFERROR(D38-Pilotos[[#This Row],[Total]],)</f>
        <v>0</v>
      </c>
      <c r="F39" s="27">
        <f>$D$3-Pilotos[[#This Row],[Total]]</f>
        <v>57</v>
      </c>
      <c r="G39" s="28" t="str">
        <f>IFERROR(VLOOKUP(Pilotos[[#This Row],[Piloto]],Ronda1_1[#All],20,FALSE),"N/P")</f>
        <v>N/P</v>
      </c>
      <c r="H39" s="29" t="str">
        <f>IFERROR(VLOOKUP(Pilotos[[#This Row],[Piloto]],Ronda1_2[#All],20,FALSE),"N/P")</f>
        <v>N/P</v>
      </c>
      <c r="I39" s="28" t="str">
        <f>IFERROR(VLOOKUP(Pilotos[[#This Row],[Piloto]],Ronda2_1[#All],20,FALSE),"N/D")</f>
        <v>N/D</v>
      </c>
      <c r="J39" s="29" t="str">
        <f>IFERROR(VLOOKUP(Pilotos[[#This Row],[Piloto]],Ronda2_2[#All],20,FALSE),"N/D")</f>
        <v>N/D</v>
      </c>
      <c r="K39" s="28" t="str">
        <f>IFERROR(VLOOKUP(Pilotos[[#This Row],[Piloto]],Ronda3_1[#All],20,FALSE),"N/D")</f>
        <v>N/D</v>
      </c>
      <c r="L39" s="29" t="str">
        <f>IFERROR(VLOOKUP(Pilotos[[#This Row],[Piloto]],Ronda3_2[#All],20,FALSE),"N/D")</f>
        <v>N/D</v>
      </c>
      <c r="M39" s="28" t="str">
        <f>IFERROR(VLOOKUP(Pilotos[[#This Row],[Piloto]],Ronda4_1[#All],20,FALSE),"N/D")</f>
        <v>N/D</v>
      </c>
      <c r="N39" s="29" t="str">
        <f>IFERROR(VLOOKUP(Pilotos[[#This Row],[Piloto]],Ronda4_2[#All],20,FALSE),"N/D")</f>
        <v>N/D</v>
      </c>
      <c r="O39" s="28" t="str">
        <f>IFERROR(VLOOKUP(Pilotos[[#This Row],[Piloto]],Ronda5_1[#All],20,FALSE),"N/D")</f>
        <v>N/D</v>
      </c>
      <c r="P39" s="29" t="str">
        <f>IFERROR(VLOOKUP(Pilotos[[#This Row],[Piloto]],Ronda5_2[#All],20,FALSE),"N/D")</f>
        <v>N/D</v>
      </c>
    </row>
    <row r="40" spans="1:16" x14ac:dyDescent="0.25">
      <c r="A40" s="39">
        <f>RANK(Pilotos[[#This Row],[Total]],Pilotos[Total],0)</f>
        <v>7</v>
      </c>
      <c r="B40" s="42"/>
      <c r="C40" s="18"/>
      <c r="D40" s="31">
        <f>SUM(Pilotos[[#This Row],[Manga 1]:[Manga 248]])</f>
        <v>0</v>
      </c>
      <c r="E40" s="26">
        <f>IFERROR(D39-Pilotos[[#This Row],[Total]],)</f>
        <v>0</v>
      </c>
      <c r="F40" s="27">
        <f>$D$3-Pilotos[[#This Row],[Total]]</f>
        <v>57</v>
      </c>
      <c r="G40" s="28" t="str">
        <f>IFERROR(VLOOKUP(Pilotos[[#This Row],[Piloto]],Ronda1_1[#All],20,FALSE),"N/P")</f>
        <v>N/P</v>
      </c>
      <c r="H40" s="29" t="str">
        <f>IFERROR(VLOOKUP(Pilotos[[#This Row],[Piloto]],Ronda1_2[#All],20,FALSE),"N/P")</f>
        <v>N/P</v>
      </c>
      <c r="I40" s="28" t="str">
        <f>IFERROR(VLOOKUP(Pilotos[[#This Row],[Piloto]],Ronda2_1[#All],20,FALSE),"N/D")</f>
        <v>N/D</v>
      </c>
      <c r="J40" s="29" t="str">
        <f>IFERROR(VLOOKUP(Pilotos[[#This Row],[Piloto]],Ronda2_2[#All],20,FALSE),"N/D")</f>
        <v>N/D</v>
      </c>
      <c r="K40" s="28" t="str">
        <f>IFERROR(VLOOKUP(Pilotos[[#This Row],[Piloto]],Ronda3_1[#All],20,FALSE),"N/D")</f>
        <v>N/D</v>
      </c>
      <c r="L40" s="29" t="str">
        <f>IFERROR(VLOOKUP(Pilotos[[#This Row],[Piloto]],Ronda3_2[#All],20,FALSE),"N/D")</f>
        <v>N/D</v>
      </c>
      <c r="M40" s="28" t="str">
        <f>IFERROR(VLOOKUP(Pilotos[[#This Row],[Piloto]],Ronda4_1[#All],20,FALSE),"N/D")</f>
        <v>N/D</v>
      </c>
      <c r="N40" s="29" t="str">
        <f>IFERROR(VLOOKUP(Pilotos[[#This Row],[Piloto]],Ronda4_2[#All],20,FALSE),"N/D")</f>
        <v>N/D</v>
      </c>
      <c r="O40" s="28" t="str">
        <f>IFERROR(VLOOKUP(Pilotos[[#This Row],[Piloto]],Ronda5_1[#All],20,FALSE),"N/D")</f>
        <v>N/D</v>
      </c>
      <c r="P40" s="29" t="str">
        <f>IFERROR(VLOOKUP(Pilotos[[#This Row],[Piloto]],Ronda5_2[#All],20,FALSE),"N/D")</f>
        <v>N/D</v>
      </c>
    </row>
    <row r="41" spans="1:16" x14ac:dyDescent="0.25">
      <c r="A41" s="40">
        <f>RANK(Pilotos[[#This Row],[Total]],Pilotos[Total],0)</f>
        <v>7</v>
      </c>
      <c r="B41" s="43"/>
      <c r="C41" s="18"/>
      <c r="D41" s="31">
        <f>SUM(Pilotos[[#This Row],[Manga 1]:[Manga 248]])</f>
        <v>0</v>
      </c>
      <c r="E41" s="26">
        <f>IFERROR(D40-Pilotos[[#This Row],[Total]],)</f>
        <v>0</v>
      </c>
      <c r="F41" s="27">
        <f>$D$3-Pilotos[[#This Row],[Total]]</f>
        <v>57</v>
      </c>
      <c r="G41" s="28" t="str">
        <f>IFERROR(VLOOKUP(Pilotos[[#This Row],[Piloto]],Ronda1_1[#All],20,FALSE),"N/P")</f>
        <v>N/P</v>
      </c>
      <c r="H41" s="29" t="str">
        <f>IFERROR(VLOOKUP(Pilotos[[#This Row],[Piloto]],Ronda1_2[#All],20,FALSE),"N/P")</f>
        <v>N/P</v>
      </c>
      <c r="I41" s="28" t="str">
        <f>IFERROR(VLOOKUP(Pilotos[[#This Row],[Piloto]],Ronda2_1[#All],20,FALSE),"N/D")</f>
        <v>N/D</v>
      </c>
      <c r="J41" s="29" t="str">
        <f>IFERROR(VLOOKUP(Pilotos[[#This Row],[Piloto]],Ronda2_2[#All],20,FALSE),"N/D")</f>
        <v>N/D</v>
      </c>
      <c r="K41" s="28" t="str">
        <f>IFERROR(VLOOKUP(Pilotos[[#This Row],[Piloto]],Ronda3_1[#All],20,FALSE),"N/D")</f>
        <v>N/D</v>
      </c>
      <c r="L41" s="29" t="str">
        <f>IFERROR(VLOOKUP(Pilotos[[#This Row],[Piloto]],Ronda3_2[#All],20,FALSE),"N/D")</f>
        <v>N/D</v>
      </c>
      <c r="M41" s="28" t="str">
        <f>IFERROR(VLOOKUP(Pilotos[[#This Row],[Piloto]],Ronda4_1[#All],20,FALSE),"N/D")</f>
        <v>N/D</v>
      </c>
      <c r="N41" s="29" t="str">
        <f>IFERROR(VLOOKUP(Pilotos[[#This Row],[Piloto]],Ronda4_2[#All],20,FALSE),"N/D")</f>
        <v>N/D</v>
      </c>
      <c r="O41" s="28" t="str">
        <f>IFERROR(VLOOKUP(Pilotos[[#This Row],[Piloto]],Ronda5_1[#All],20,FALSE),"N/D")</f>
        <v>N/D</v>
      </c>
      <c r="P41" s="29" t="str">
        <f>IFERROR(VLOOKUP(Pilotos[[#This Row],[Piloto]],Ronda5_2[#All],20,FALSE),"N/D")</f>
        <v>N/D</v>
      </c>
    </row>
    <row r="42" spans="1:16" x14ac:dyDescent="0.25">
      <c r="A42" s="40">
        <f>RANK(Pilotos[[#This Row],[Total]],Pilotos[Total],0)</f>
        <v>7</v>
      </c>
      <c r="B42" s="32"/>
      <c r="C42" s="18"/>
      <c r="D42" s="31">
        <f>SUM(Pilotos[[#This Row],[Manga 1]:[Manga 248]])</f>
        <v>0</v>
      </c>
      <c r="E42" s="26">
        <f>IFERROR(D41-Pilotos[[#This Row],[Total]],)</f>
        <v>0</v>
      </c>
      <c r="F42" s="27">
        <f>$D$3-Pilotos[[#This Row],[Total]]</f>
        <v>57</v>
      </c>
      <c r="G42" s="28" t="str">
        <f>IFERROR(VLOOKUP(Pilotos[[#This Row],[Piloto]],Ronda1_1[#All],20,FALSE),"N/P")</f>
        <v>N/P</v>
      </c>
      <c r="H42" s="29" t="str">
        <f>IFERROR(VLOOKUP(Pilotos[[#This Row],[Piloto]],Ronda1_2[#All],20,FALSE),"N/P")</f>
        <v>N/P</v>
      </c>
      <c r="I42" s="28" t="str">
        <f>IFERROR(VLOOKUP(Pilotos[[#This Row],[Piloto]],Ronda2_1[#All],20,FALSE),"N/D")</f>
        <v>N/D</v>
      </c>
      <c r="J42" s="29" t="str">
        <f>IFERROR(VLOOKUP(Pilotos[[#This Row],[Piloto]],Ronda2_2[#All],20,FALSE),"N/D")</f>
        <v>N/D</v>
      </c>
      <c r="K42" s="28" t="str">
        <f>IFERROR(VLOOKUP(Pilotos[[#This Row],[Piloto]],Ronda3_1[#All],20,FALSE),"N/D")</f>
        <v>N/D</v>
      </c>
      <c r="L42" s="29" t="str">
        <f>IFERROR(VLOOKUP(Pilotos[[#This Row],[Piloto]],Ronda3_2[#All],20,FALSE),"N/D")</f>
        <v>N/D</v>
      </c>
      <c r="M42" s="28" t="str">
        <f>IFERROR(VLOOKUP(Pilotos[[#This Row],[Piloto]],Ronda4_1[#All],20,FALSE),"N/D")</f>
        <v>N/D</v>
      </c>
      <c r="N42" s="29" t="str">
        <f>IFERROR(VLOOKUP(Pilotos[[#This Row],[Piloto]],Ronda4_2[#All],20,FALSE),"N/D")</f>
        <v>N/D</v>
      </c>
      <c r="O42" s="28" t="str">
        <f>IFERROR(VLOOKUP(Pilotos[[#This Row],[Piloto]],Ronda5_1[#All],20,FALSE),"N/D")</f>
        <v>N/D</v>
      </c>
      <c r="P42" s="29" t="str">
        <f>IFERROR(VLOOKUP(Pilotos[[#This Row],[Piloto]],Ronda5_2[#All],20,FALSE),"N/D")</f>
        <v>N/D</v>
      </c>
    </row>
    <row r="43" spans="1:16" s="25" customForma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</sheetData>
  <protectedRanges>
    <protectedRange sqref="C17" name="Intervalo1_1"/>
    <protectedRange sqref="C18" name="Intervalo1_1_3"/>
    <protectedRange sqref="C19:C30 C33:C38" name="Intervalo1_3"/>
  </protectedRanges>
  <mergeCells count="1">
    <mergeCell ref="A1:P1"/>
  </mergeCells>
  <conditionalFormatting sqref="G3:P42">
    <cfRule type="containsText" dxfId="281" priority="1" operator="containsText" text="N/P">
      <formula>NOT(ISERROR(SEARCH("N/P",G3)))</formula>
    </cfRule>
    <cfRule type="containsText" dxfId="280" priority="2" operator="containsText" text="N/D">
      <formula>NOT(ISERROR(SEARCH("N/D",G3)))</formula>
    </cfRule>
  </conditionalFormatting>
  <pageMargins left="0.7" right="0.7" top="0.75" bottom="0.75" header="0.3" footer="0.3"/>
  <pageSetup paperSize="9" scale="31" orientation="landscape" horizont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tabColor theme="0"/>
    <pageSetUpPr fitToPage="1"/>
  </sheetPr>
  <dimension ref="A1:U75"/>
  <sheetViews>
    <sheetView showZeros="0" tabSelected="1" zoomScaleNormal="100" workbookViewId="0">
      <pane ySplit="2" topLeftCell="A3" activePane="bottomLeft" state="frozen"/>
      <selection sqref="A1:U1"/>
      <selection pane="bottomLeft" sqref="A1:U1"/>
    </sheetView>
  </sheetViews>
  <sheetFormatPr defaultColWidth="39.85546875" defaultRowHeight="12.75" x14ac:dyDescent="0.25"/>
  <cols>
    <col min="1" max="1" width="14" style="3" bestFit="1" customWidth="1"/>
    <col min="2" max="2" width="6.140625" style="3" bestFit="1" customWidth="1"/>
    <col min="3" max="3" width="4.42578125" style="3" bestFit="1" customWidth="1"/>
    <col min="4" max="4" width="5" style="3" bestFit="1" customWidth="1"/>
    <col min="5" max="5" width="23.140625" style="3" bestFit="1" customWidth="1"/>
    <col min="6" max="6" width="13.28515625" style="3" bestFit="1" customWidth="1"/>
    <col min="7" max="7" width="6.42578125" style="3" bestFit="1" customWidth="1"/>
    <col min="8" max="8" width="6" style="3" bestFit="1" customWidth="1"/>
    <col min="9" max="9" width="10.85546875" style="3" bestFit="1" customWidth="1"/>
    <col min="10" max="10" width="8.42578125" style="3" bestFit="1" customWidth="1"/>
    <col min="11" max="11" width="11" style="3" bestFit="1" customWidth="1"/>
    <col min="12" max="12" width="10.28515625" style="1" bestFit="1" customWidth="1"/>
    <col min="13" max="13" width="13.28515625" style="1" bestFit="1" customWidth="1"/>
    <col min="14" max="14" width="2.7109375" style="1" bestFit="1" customWidth="1"/>
    <col min="15" max="15" width="9.140625" style="3" bestFit="1" customWidth="1"/>
    <col min="16" max="16" width="10.5703125" style="3" bestFit="1" customWidth="1"/>
    <col min="17" max="17" width="4.28515625" style="3" bestFit="1" customWidth="1"/>
    <col min="18" max="18" width="6.140625" style="3" bestFit="1" customWidth="1"/>
    <col min="19" max="19" width="5.140625" style="3" bestFit="1" customWidth="1"/>
    <col min="20" max="20" width="4" style="3" bestFit="1" customWidth="1"/>
    <col min="21" max="21" width="4" style="3" customWidth="1"/>
    <col min="22" max="16384" width="39.85546875" style="3"/>
  </cols>
  <sheetData>
    <row r="1" spans="1:21" ht="27.75" x14ac:dyDescent="0.25">
      <c r="A1" s="47" t="s">
        <v>105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x14ac:dyDescent="0.25">
      <c r="A2" s="4" t="s">
        <v>0</v>
      </c>
      <c r="B2" s="4" t="s">
        <v>5</v>
      </c>
      <c r="C2" s="4" t="s">
        <v>18</v>
      </c>
      <c r="D2" s="4" t="s">
        <v>17</v>
      </c>
      <c r="E2" s="4" t="s">
        <v>1</v>
      </c>
      <c r="F2" s="4" t="s">
        <v>6</v>
      </c>
      <c r="G2" s="4" t="s">
        <v>7</v>
      </c>
      <c r="H2" s="4" t="s">
        <v>2</v>
      </c>
      <c r="I2" s="4" t="s">
        <v>3</v>
      </c>
      <c r="J2" s="4" t="s">
        <v>25</v>
      </c>
      <c r="K2" s="4" t="s">
        <v>4</v>
      </c>
      <c r="L2" s="4" t="s">
        <v>8</v>
      </c>
      <c r="M2" s="4" t="s">
        <v>20</v>
      </c>
      <c r="N2" s="15" t="s">
        <v>14</v>
      </c>
      <c r="O2" s="4" t="s">
        <v>21</v>
      </c>
      <c r="P2" s="4" t="s">
        <v>22</v>
      </c>
      <c r="Q2" s="4" t="s">
        <v>23</v>
      </c>
      <c r="R2" s="4" t="s">
        <v>16</v>
      </c>
      <c r="S2" s="4" t="s">
        <v>15</v>
      </c>
      <c r="T2" s="16" t="s">
        <v>24</v>
      </c>
      <c r="U2" s="21"/>
    </row>
    <row r="3" spans="1:21" x14ac:dyDescent="0.25">
      <c r="A3" s="6" t="s">
        <v>43</v>
      </c>
      <c r="B3" s="7">
        <v>2</v>
      </c>
      <c r="C3" s="10">
        <v>1</v>
      </c>
      <c r="D3" s="7">
        <v>-1</v>
      </c>
      <c r="E3" s="20" t="s">
        <v>62</v>
      </c>
      <c r="F3" s="17" t="s">
        <v>63</v>
      </c>
      <c r="G3" s="17" t="s">
        <v>64</v>
      </c>
      <c r="H3" s="7">
        <v>17</v>
      </c>
      <c r="I3" s="8">
        <v>1.5112233796296295E-2</v>
      </c>
      <c r="J3" s="9" t="s">
        <v>47</v>
      </c>
      <c r="K3" s="9">
        <v>8.7674768518518527E-4</v>
      </c>
      <c r="L3" s="9">
        <v>8.7704861111111111E-4</v>
      </c>
      <c r="M3" s="9" t="s">
        <v>65</v>
      </c>
      <c r="N3" s="11">
        <v>1</v>
      </c>
      <c r="O3" s="14" t="s">
        <v>66</v>
      </c>
      <c r="P3" s="14" t="s">
        <v>56</v>
      </c>
      <c r="Q3" s="11">
        <v>0</v>
      </c>
      <c r="R3" s="14" t="s">
        <v>48</v>
      </c>
      <c r="S3" s="14" t="s">
        <v>50</v>
      </c>
      <c r="T3" s="5">
        <f>IFERROR(IF(OR(Ronda1_1[[#This Row],[Tempo Total]]="DQ",Ronda1_1[[#This Row],[Voltas]]&lt;Config!$D$2*LARGE(Ronda1_1[Voltas],1)),,VLOOKUP(Ronda1_1[[#This Row],[Pos.]],tabela_pontos[],2,FALSE)),"")</f>
        <v>30</v>
      </c>
      <c r="U3" s="21"/>
    </row>
    <row r="4" spans="1:21" x14ac:dyDescent="0.25">
      <c r="A4" s="6" t="s">
        <v>67</v>
      </c>
      <c r="B4" s="7">
        <v>4</v>
      </c>
      <c r="C4" s="10">
        <v>2</v>
      </c>
      <c r="D4" s="7">
        <v>-2</v>
      </c>
      <c r="E4" s="20" t="s">
        <v>68</v>
      </c>
      <c r="F4" s="17" t="s">
        <v>69</v>
      </c>
      <c r="G4" s="17" t="s">
        <v>64</v>
      </c>
      <c r="H4" s="7">
        <v>17</v>
      </c>
      <c r="I4" s="8">
        <v>1.5248981481481481E-2</v>
      </c>
      <c r="J4" s="9" t="s">
        <v>70</v>
      </c>
      <c r="K4" s="9">
        <v>8.8054398148148161E-4</v>
      </c>
      <c r="L4" s="9">
        <v>8.8347222222222223E-4</v>
      </c>
      <c r="M4" s="9" t="s">
        <v>71</v>
      </c>
      <c r="N4" s="11">
        <v>4</v>
      </c>
      <c r="O4" s="14" t="s">
        <v>72</v>
      </c>
      <c r="P4" s="14" t="s">
        <v>48</v>
      </c>
      <c r="Q4" s="11">
        <v>0</v>
      </c>
      <c r="R4" s="14" t="s">
        <v>48</v>
      </c>
      <c r="S4" s="14" t="s">
        <v>50</v>
      </c>
      <c r="T4" s="5">
        <f>IFERROR(IF(OR(Ronda1_1[[#This Row],[Tempo Total]]="DQ",Ronda1_1[[#This Row],[Voltas]]&lt;Config!$D$2*LARGE(Ronda1_1[Voltas],1)),,VLOOKUP(Ronda1_1[[#This Row],[Pos.]],tabela_pontos[],2,FALSE)),"")</f>
        <v>27</v>
      </c>
      <c r="U4" s="21"/>
    </row>
    <row r="5" spans="1:21" x14ac:dyDescent="0.25">
      <c r="A5" s="6" t="s">
        <v>9</v>
      </c>
      <c r="B5" s="7">
        <v>6</v>
      </c>
      <c r="C5" s="10">
        <v>3</v>
      </c>
      <c r="D5" s="7">
        <v>-3</v>
      </c>
      <c r="E5" s="20" t="s">
        <v>62</v>
      </c>
      <c r="F5" s="17" t="s">
        <v>63</v>
      </c>
      <c r="G5" s="17" t="s">
        <v>64</v>
      </c>
      <c r="H5" s="7">
        <v>17</v>
      </c>
      <c r="I5" s="8">
        <v>1.5349027777777776E-2</v>
      </c>
      <c r="J5" s="9" t="s">
        <v>73</v>
      </c>
      <c r="K5" s="9">
        <v>8.8559027777777779E-4</v>
      </c>
      <c r="L5" s="9">
        <v>8.8472222222222218E-4</v>
      </c>
      <c r="M5" s="9" t="s">
        <v>74</v>
      </c>
      <c r="N5" s="11">
        <v>4</v>
      </c>
      <c r="O5" s="14" t="s">
        <v>75</v>
      </c>
      <c r="P5" s="14" t="s">
        <v>48</v>
      </c>
      <c r="Q5" s="11">
        <v>0</v>
      </c>
      <c r="R5" s="14" t="s">
        <v>48</v>
      </c>
      <c r="S5" s="14" t="s">
        <v>50</v>
      </c>
      <c r="T5" s="5">
        <f>IFERROR(IF(OR(Ronda1_1[[#This Row],[Tempo Total]]="DQ",Ronda1_1[[#This Row],[Voltas]]&lt;Config!$D$2*LARGE(Ronda1_1[Voltas],1)),,VLOOKUP(Ronda1_1[[#This Row],[Pos.]],tabela_pontos[],2,FALSE)),"")</f>
        <v>25</v>
      </c>
      <c r="U5" s="21"/>
    </row>
    <row r="6" spans="1:21" x14ac:dyDescent="0.25">
      <c r="A6" s="6" t="s">
        <v>76</v>
      </c>
      <c r="B6" s="7">
        <v>3</v>
      </c>
      <c r="C6" s="10">
        <v>4</v>
      </c>
      <c r="D6" s="7">
        <v>1</v>
      </c>
      <c r="E6" s="20" t="s">
        <v>77</v>
      </c>
      <c r="F6" s="17" t="s">
        <v>78</v>
      </c>
      <c r="G6" s="17" t="s">
        <v>64</v>
      </c>
      <c r="H6" s="7">
        <v>17</v>
      </c>
      <c r="I6" s="8">
        <v>1.543204861111111E-2</v>
      </c>
      <c r="J6" s="9" t="s">
        <v>79</v>
      </c>
      <c r="K6" s="9">
        <v>8.8734953703703708E-4</v>
      </c>
      <c r="L6" s="9">
        <v>8.7944444444444441E-4</v>
      </c>
      <c r="M6" s="9" t="s">
        <v>80</v>
      </c>
      <c r="N6" s="11">
        <v>1</v>
      </c>
      <c r="O6" s="14" t="s">
        <v>81</v>
      </c>
      <c r="P6" s="14" t="s">
        <v>48</v>
      </c>
      <c r="Q6" s="11">
        <v>0</v>
      </c>
      <c r="R6" s="14" t="s">
        <v>48</v>
      </c>
      <c r="S6" s="14" t="s">
        <v>50</v>
      </c>
      <c r="T6" s="5">
        <f>IFERROR(IF(OR(Ronda1_1[[#This Row],[Tempo Total]]="DQ",Ronda1_1[[#This Row],[Voltas]]&lt;Config!$D$2*LARGE(Ronda1_1[Voltas],1)),,VLOOKUP(Ronda1_1[[#This Row],[Pos.]],tabela_pontos[],2,FALSE)),"")</f>
        <v>23</v>
      </c>
      <c r="U6" s="21"/>
    </row>
    <row r="7" spans="1:21" x14ac:dyDescent="0.25">
      <c r="A7" s="6" t="s">
        <v>45</v>
      </c>
      <c r="B7" s="7">
        <v>1</v>
      </c>
      <c r="C7" s="10">
        <v>5</v>
      </c>
      <c r="D7" s="7">
        <v>4</v>
      </c>
      <c r="E7" s="20" t="s">
        <v>82</v>
      </c>
      <c r="F7" s="17" t="s">
        <v>83</v>
      </c>
      <c r="G7" s="17" t="s">
        <v>64</v>
      </c>
      <c r="H7" s="7">
        <v>10</v>
      </c>
      <c r="I7" s="8" t="s">
        <v>84</v>
      </c>
      <c r="J7" s="9" t="s">
        <v>57</v>
      </c>
      <c r="K7" s="9">
        <v>8.7493055555555555E-4</v>
      </c>
      <c r="L7" s="9">
        <v>8.7524305555555565E-4</v>
      </c>
      <c r="M7" s="9" t="s">
        <v>47</v>
      </c>
      <c r="N7" s="11">
        <v>2</v>
      </c>
      <c r="O7" s="14" t="s">
        <v>85</v>
      </c>
      <c r="P7" s="14" t="s">
        <v>52</v>
      </c>
      <c r="Q7" s="11">
        <v>0</v>
      </c>
      <c r="R7" s="14" t="s">
        <v>48</v>
      </c>
      <c r="S7" s="14" t="s">
        <v>50</v>
      </c>
      <c r="T7" s="5">
        <f>IFERROR(IF(OR(Ronda1_1[[#This Row],[Tempo Total]]="DQ",Ronda1_1[[#This Row],[Voltas]]&lt;Config!$D$2*LARGE(Ronda1_1[Voltas],1)),,VLOOKUP(Ronda1_1[[#This Row],[Pos.]],tabela_pontos[],2,FALSE)),"")</f>
        <v>0</v>
      </c>
      <c r="U7" s="21"/>
    </row>
    <row r="8" spans="1:21" ht="12.75" customHeight="1" x14ac:dyDescent="0.25">
      <c r="A8" s="6" t="s">
        <v>42</v>
      </c>
      <c r="B8" s="7">
        <v>5</v>
      </c>
      <c r="C8" s="10">
        <v>6</v>
      </c>
      <c r="D8" s="7">
        <v>1</v>
      </c>
      <c r="E8" s="20" t="s">
        <v>86</v>
      </c>
      <c r="F8" s="17" t="s">
        <v>87</v>
      </c>
      <c r="G8" s="17" t="s">
        <v>64</v>
      </c>
      <c r="H8" s="7">
        <v>10</v>
      </c>
      <c r="I8" s="8" t="s">
        <v>54</v>
      </c>
      <c r="J8" s="9" t="s">
        <v>57</v>
      </c>
      <c r="K8" s="9">
        <v>8.7806712962962968E-4</v>
      </c>
      <c r="L8" s="9">
        <v>8.8457175925925932E-4</v>
      </c>
      <c r="M8" s="9" t="s">
        <v>88</v>
      </c>
      <c r="N8" s="11">
        <v>3</v>
      </c>
      <c r="O8" s="14" t="s">
        <v>89</v>
      </c>
      <c r="P8" s="14" t="s">
        <v>48</v>
      </c>
      <c r="Q8" s="11">
        <v>0</v>
      </c>
      <c r="R8" s="14" t="s">
        <v>48</v>
      </c>
      <c r="S8" s="14" t="s">
        <v>50</v>
      </c>
      <c r="T8" s="5">
        <f>IFERROR(IF(OR(Ronda1_1[[#This Row],[Tempo Total]]="DQ",Ronda1_1[[#This Row],[Voltas]]&lt;Config!$D$2*LARGE(Ronda1_1[Voltas],1)),,VLOOKUP(Ronda1_1[[#This Row],[Pos.]],tabela_pontos[],2,FALSE)),"")</f>
        <v>0</v>
      </c>
      <c r="U8" s="21"/>
    </row>
    <row r="9" spans="1:21" ht="12.75" customHeight="1" x14ac:dyDescent="0.25">
      <c r="A9" s="6" t="s">
        <v>44</v>
      </c>
      <c r="B9" s="7">
        <v>7</v>
      </c>
      <c r="C9" s="10">
        <v>7</v>
      </c>
      <c r="D9" s="7">
        <v>0</v>
      </c>
      <c r="E9" s="20" t="s">
        <v>86</v>
      </c>
      <c r="F9" s="17" t="s">
        <v>87</v>
      </c>
      <c r="G9" s="17" t="s">
        <v>64</v>
      </c>
      <c r="H9" s="7">
        <v>0</v>
      </c>
      <c r="I9" s="8" t="s">
        <v>55</v>
      </c>
      <c r="J9" s="9" t="s">
        <v>90</v>
      </c>
      <c r="K9" s="9" t="s">
        <v>51</v>
      </c>
      <c r="L9" s="9">
        <v>9.8417824074074054E-4</v>
      </c>
      <c r="M9" s="9" t="s">
        <v>91</v>
      </c>
      <c r="N9" s="11">
        <v>0</v>
      </c>
      <c r="O9" s="14" t="s">
        <v>51</v>
      </c>
      <c r="P9" s="14" t="s">
        <v>48</v>
      </c>
      <c r="Q9" s="11">
        <v>0</v>
      </c>
      <c r="R9" s="14" t="s">
        <v>48</v>
      </c>
      <c r="S9" s="14" t="s">
        <v>50</v>
      </c>
      <c r="T9" s="5">
        <f>IFERROR(IF(OR(Ronda1_1[[#This Row],[Tempo Total]]="DQ",Ronda1_1[[#This Row],[Voltas]]&lt;Config!$D$2*LARGE(Ronda1_1[Voltas],1)),,VLOOKUP(Ronda1_1[[#This Row],[Pos.]],tabela_pontos[],2,FALSE)),"")</f>
        <v>0</v>
      </c>
      <c r="U9" s="21"/>
    </row>
    <row r="10" spans="1:21" x14ac:dyDescent="0.25">
      <c r="A10" s="6"/>
      <c r="B10" s="7"/>
      <c r="C10" s="10"/>
      <c r="D10" s="7"/>
      <c r="E10" s="20"/>
      <c r="F10" s="17"/>
      <c r="G10" s="17"/>
      <c r="H10" s="7"/>
      <c r="I10" s="8"/>
      <c r="J10" s="9"/>
      <c r="K10" s="9"/>
      <c r="L10" s="9"/>
      <c r="M10" s="9"/>
      <c r="N10" s="11"/>
      <c r="O10" s="14"/>
      <c r="P10" s="14"/>
      <c r="Q10" s="11"/>
      <c r="R10" s="14"/>
      <c r="S10" s="14"/>
      <c r="T10" s="5">
        <f>IFERROR(IF(OR(Ronda1_1[[#This Row],[Tempo Total]]="DQ",Ronda1_1[[#This Row],[Voltas]]&lt;Config!$D$2*LARGE(Ronda1_1[Voltas],1)),,VLOOKUP(Ronda1_1[[#This Row],[Pos.]],tabela_pontos[],2,FALSE)),"")</f>
        <v>0</v>
      </c>
      <c r="U10" s="21"/>
    </row>
    <row r="11" spans="1:21" x14ac:dyDescent="0.25">
      <c r="A11" s="6"/>
      <c r="B11" s="11"/>
      <c r="C11" s="10"/>
      <c r="D11" s="11"/>
      <c r="E11" s="20"/>
      <c r="F11" s="17"/>
      <c r="G11" s="17"/>
      <c r="H11" s="7"/>
      <c r="I11" s="12"/>
      <c r="J11" s="13"/>
      <c r="K11" s="13"/>
      <c r="L11" s="9"/>
      <c r="M11" s="9"/>
      <c r="N11" s="11"/>
      <c r="O11" s="14"/>
      <c r="P11" s="14"/>
      <c r="Q11" s="11"/>
      <c r="R11" s="14"/>
      <c r="S11" s="14"/>
      <c r="T11" s="5">
        <f>IFERROR(IF(OR(Ronda1_1[[#This Row],[Tempo Total]]="DQ",Ronda1_1[[#This Row],[Voltas]]&lt;Config!$D$2*LARGE(Ronda1_1[Voltas],1)),,VLOOKUP(Ronda1_1[[#This Row],[Pos.]],tabela_pontos[],2,FALSE)),"")</f>
        <v>0</v>
      </c>
      <c r="U11" s="21"/>
    </row>
    <row r="12" spans="1:21" x14ac:dyDescent="0.25">
      <c r="A12" s="6"/>
      <c r="B12" s="11"/>
      <c r="C12" s="10"/>
      <c r="D12" s="11"/>
      <c r="E12" s="20"/>
      <c r="F12" s="17"/>
      <c r="G12" s="17"/>
      <c r="H12" s="7"/>
      <c r="I12" s="12"/>
      <c r="J12" s="13"/>
      <c r="K12" s="13"/>
      <c r="L12" s="9"/>
      <c r="M12" s="9"/>
      <c r="N12" s="11"/>
      <c r="O12" s="14"/>
      <c r="P12" s="14"/>
      <c r="Q12" s="11"/>
      <c r="R12" s="14"/>
      <c r="S12" s="14"/>
      <c r="T12" s="5">
        <f>IFERROR(IF(OR(Ronda1_1[[#This Row],[Tempo Total]]="DQ",Ronda1_1[[#This Row],[Voltas]]&lt;Config!$D$2*LARGE(Ronda1_1[Voltas],1)),,VLOOKUP(Ronda1_1[[#This Row],[Pos.]],tabela_pontos[],2,FALSE)),"")</f>
        <v>0</v>
      </c>
      <c r="U12" s="21"/>
    </row>
    <row r="13" spans="1:21" x14ac:dyDescent="0.25">
      <c r="A13" s="6"/>
      <c r="B13" s="11"/>
      <c r="C13" s="10"/>
      <c r="D13" s="11"/>
      <c r="E13" s="20"/>
      <c r="F13" s="17"/>
      <c r="G13" s="17"/>
      <c r="H13" s="7"/>
      <c r="I13" s="12"/>
      <c r="J13" s="13"/>
      <c r="K13" s="13"/>
      <c r="L13" s="9"/>
      <c r="M13" s="9"/>
      <c r="N13" s="11"/>
      <c r="O13" s="14"/>
      <c r="P13" s="14"/>
      <c r="Q13" s="11"/>
      <c r="R13" s="14"/>
      <c r="S13" s="14"/>
      <c r="T13" s="5">
        <f>IFERROR(IF(OR(Ronda1_1[[#This Row],[Tempo Total]]="DQ",Ronda1_1[[#This Row],[Voltas]]&lt;Config!$D$2*LARGE(Ronda1_1[Voltas],1)),,VLOOKUP(Ronda1_1[[#This Row],[Pos.]],tabela_pontos[],2,FALSE)),"")</f>
        <v>0</v>
      </c>
      <c r="U13" s="21"/>
    </row>
    <row r="14" spans="1:21" x14ac:dyDescent="0.25">
      <c r="A14" s="6"/>
      <c r="B14" s="11"/>
      <c r="C14" s="10"/>
      <c r="D14" s="11"/>
      <c r="E14" s="20"/>
      <c r="F14" s="17"/>
      <c r="G14" s="17"/>
      <c r="H14" s="7"/>
      <c r="I14" s="12"/>
      <c r="J14" s="13"/>
      <c r="K14" s="13"/>
      <c r="L14" s="9"/>
      <c r="M14" s="9"/>
      <c r="N14" s="11"/>
      <c r="O14" s="14"/>
      <c r="P14" s="14"/>
      <c r="Q14" s="11"/>
      <c r="R14" s="14"/>
      <c r="S14" s="14"/>
      <c r="T14" s="5">
        <f>IFERROR(IF(OR(Ronda1_1[[#This Row],[Tempo Total]]="DQ",Ronda1_1[[#This Row],[Voltas]]&lt;Config!$D$2*LARGE(Ronda1_1[Voltas],1)),,VLOOKUP(Ronda1_1[[#This Row],[Pos.]],tabela_pontos[],2,FALSE)),"")</f>
        <v>0</v>
      </c>
      <c r="U14" s="21"/>
    </row>
    <row r="15" spans="1:21" x14ac:dyDescent="0.25">
      <c r="A15" s="6"/>
      <c r="B15" s="11"/>
      <c r="C15" s="10"/>
      <c r="D15" s="11"/>
      <c r="E15" s="20"/>
      <c r="F15" s="17"/>
      <c r="G15" s="17"/>
      <c r="H15" s="7"/>
      <c r="I15" s="12"/>
      <c r="J15" s="13"/>
      <c r="K15" s="13"/>
      <c r="L15" s="9"/>
      <c r="M15" s="9"/>
      <c r="N15" s="11"/>
      <c r="O15" s="14"/>
      <c r="P15" s="14"/>
      <c r="Q15" s="11"/>
      <c r="R15" s="14"/>
      <c r="S15" s="14"/>
      <c r="T15" s="5">
        <f>IFERROR(IF(OR(Ronda1_1[[#This Row],[Tempo Total]]="DQ",Ronda1_1[[#This Row],[Voltas]]&lt;Config!$D$2*LARGE(Ronda1_1[Voltas],1)),,VLOOKUP(Ronda1_1[[#This Row],[Pos.]],tabela_pontos[],2,FALSE)),"")</f>
        <v>0</v>
      </c>
      <c r="U15" s="21"/>
    </row>
    <row r="16" spans="1:21" x14ac:dyDescent="0.25">
      <c r="A16" s="6"/>
      <c r="B16" s="11"/>
      <c r="C16" s="10"/>
      <c r="D16" s="11"/>
      <c r="E16" s="20"/>
      <c r="F16" s="17"/>
      <c r="G16" s="17"/>
      <c r="H16" s="7"/>
      <c r="I16" s="12"/>
      <c r="J16" s="13"/>
      <c r="K16" s="13"/>
      <c r="L16" s="9"/>
      <c r="M16" s="9"/>
      <c r="N16" s="11"/>
      <c r="O16" s="14"/>
      <c r="P16" s="14"/>
      <c r="Q16" s="11"/>
      <c r="R16" s="14"/>
      <c r="S16" s="14"/>
      <c r="T16" s="5">
        <f>IFERROR(IF(OR(Ronda1_1[[#This Row],[Tempo Total]]="DQ",Ronda1_1[[#This Row],[Voltas]]&lt;Config!$D$2*LARGE(Ronda1_1[Voltas],1)),,VLOOKUP(Ronda1_1[[#This Row],[Pos.]],tabela_pontos[],2,FALSE)),"")</f>
        <v>0</v>
      </c>
      <c r="U16" s="21"/>
    </row>
    <row r="17" spans="1:21" x14ac:dyDescent="0.25">
      <c r="A17" s="6"/>
      <c r="B17" s="11"/>
      <c r="C17" s="10"/>
      <c r="D17" s="11"/>
      <c r="E17" s="20"/>
      <c r="F17" s="17"/>
      <c r="G17" s="17"/>
      <c r="H17" s="7"/>
      <c r="I17" s="12"/>
      <c r="J17" s="13"/>
      <c r="K17" s="13"/>
      <c r="L17" s="9"/>
      <c r="M17" s="9"/>
      <c r="N17" s="11"/>
      <c r="O17" s="14"/>
      <c r="P17" s="14"/>
      <c r="Q17" s="11"/>
      <c r="R17" s="14"/>
      <c r="S17" s="14"/>
      <c r="T17" s="5">
        <f>IFERROR(IF(OR(Ronda1_1[[#This Row],[Tempo Total]]="DQ",Ronda1_1[[#This Row],[Voltas]]&lt;Config!$D$2*LARGE(Ronda1_1[Voltas],1)),,VLOOKUP(Ronda1_1[[#This Row],[Pos.]],tabela_pontos[],2,FALSE)),"")</f>
        <v>0</v>
      </c>
      <c r="U17" s="21"/>
    </row>
    <row r="18" spans="1:21" x14ac:dyDescent="0.25">
      <c r="A18" s="6"/>
      <c r="B18" s="11"/>
      <c r="C18" s="10"/>
      <c r="D18" s="11"/>
      <c r="E18" s="20"/>
      <c r="F18" s="17"/>
      <c r="G18" s="17"/>
      <c r="H18" s="7"/>
      <c r="I18" s="12"/>
      <c r="J18" s="13"/>
      <c r="K18" s="13"/>
      <c r="L18" s="9"/>
      <c r="M18" s="9"/>
      <c r="N18" s="11"/>
      <c r="O18" s="14"/>
      <c r="P18" s="14"/>
      <c r="Q18" s="11"/>
      <c r="R18" s="14"/>
      <c r="S18" s="14"/>
      <c r="T18" s="5">
        <f>IFERROR(IF(OR(Ronda1_1[[#This Row],[Tempo Total]]="DQ",Ronda1_1[[#This Row],[Voltas]]&lt;Config!$D$2*LARGE(Ronda1_1[Voltas],1)),,VLOOKUP(Ronda1_1[[#This Row],[Pos.]],tabela_pontos[],2,FALSE)),"")</f>
        <v>0</v>
      </c>
      <c r="U18" s="21"/>
    </row>
    <row r="19" spans="1:21" x14ac:dyDescent="0.25">
      <c r="A19" s="6"/>
      <c r="B19" s="7"/>
      <c r="C19" s="10"/>
      <c r="D19" s="7"/>
      <c r="E19" s="20"/>
      <c r="F19" s="17"/>
      <c r="G19" s="17"/>
      <c r="H19" s="7"/>
      <c r="I19" s="8"/>
      <c r="J19" s="9"/>
      <c r="K19" s="9"/>
      <c r="L19" s="9"/>
      <c r="M19" s="9"/>
      <c r="N19" s="11"/>
      <c r="O19" s="14"/>
      <c r="P19" s="14"/>
      <c r="Q19" s="11"/>
      <c r="R19" s="14"/>
      <c r="S19" s="14"/>
      <c r="T19" s="5">
        <f>IFERROR(IF(OR(Ronda1_1[[#This Row],[Tempo Total]]="DQ",Ronda1_1[[#This Row],[Voltas]]&lt;Config!$D$2*LARGE(Ronda1_1[Voltas],1)),,VLOOKUP(Ronda1_1[[#This Row],[Pos.]],tabela_pontos[],2,FALSE)),"")</f>
        <v>0</v>
      </c>
      <c r="U19" s="21"/>
    </row>
    <row r="20" spans="1:21" x14ac:dyDescent="0.25">
      <c r="A20" s="6"/>
      <c r="B20" s="11"/>
      <c r="C20" s="10"/>
      <c r="D20" s="11"/>
      <c r="E20" s="20"/>
      <c r="F20" s="17"/>
      <c r="G20" s="17"/>
      <c r="H20" s="7"/>
      <c r="I20" s="12"/>
      <c r="J20" s="13"/>
      <c r="K20" s="13"/>
      <c r="L20" s="9"/>
      <c r="M20" s="9"/>
      <c r="N20" s="11"/>
      <c r="O20" s="14"/>
      <c r="P20" s="14"/>
      <c r="Q20" s="11"/>
      <c r="R20" s="14"/>
      <c r="S20" s="14"/>
      <c r="T20" s="5">
        <f>IFERROR(IF(OR(Ronda1_1[[#This Row],[Tempo Total]]="DQ",Ronda1_1[[#This Row],[Voltas]]&lt;Config!$D$2*LARGE(Ronda1_1[Voltas],1)),,VLOOKUP(Ronda1_1[[#This Row],[Pos.]],tabela_pontos[],2,FALSE)),"")</f>
        <v>0</v>
      </c>
      <c r="U20" s="21"/>
    </row>
    <row r="21" spans="1:21" x14ac:dyDescent="0.25">
      <c r="A21" s="6"/>
      <c r="B21" s="7"/>
      <c r="C21" s="10"/>
      <c r="D21" s="7"/>
      <c r="E21" s="20"/>
      <c r="F21" s="17"/>
      <c r="G21" s="17"/>
      <c r="H21" s="7"/>
      <c r="I21" s="8"/>
      <c r="J21" s="9"/>
      <c r="K21" s="9"/>
      <c r="L21" s="9"/>
      <c r="M21" s="9"/>
      <c r="N21" s="11"/>
      <c r="O21" s="14"/>
      <c r="P21" s="14"/>
      <c r="Q21" s="11"/>
      <c r="R21" s="14"/>
      <c r="S21" s="14"/>
      <c r="T21" s="5">
        <f>IFERROR(IF(OR(Ronda1_1[[#This Row],[Tempo Total]]="DQ",Ronda1_1[[#This Row],[Voltas]]&lt;Config!$D$2*LARGE(Ronda1_1[Voltas],1)),,VLOOKUP(Ronda1_1[[#This Row],[Pos.]],tabela_pontos[],2,FALSE)),"")</f>
        <v>0</v>
      </c>
      <c r="U21" s="21"/>
    </row>
    <row r="22" spans="1:21" x14ac:dyDescent="0.25">
      <c r="A22" s="6"/>
      <c r="B22" s="7"/>
      <c r="C22" s="10"/>
      <c r="D22" s="7"/>
      <c r="E22" s="20"/>
      <c r="F22" s="17"/>
      <c r="G22" s="17"/>
      <c r="H22" s="7"/>
      <c r="I22" s="8"/>
      <c r="J22" s="9"/>
      <c r="K22" s="9"/>
      <c r="L22" s="9"/>
      <c r="M22" s="9"/>
      <c r="N22" s="11"/>
      <c r="O22" s="14"/>
      <c r="P22" s="14"/>
      <c r="Q22" s="11"/>
      <c r="R22" s="14"/>
      <c r="S22" s="14"/>
      <c r="T22" s="5">
        <f>IFERROR(IF(OR(Ronda1_1[[#This Row],[Tempo Total]]="DQ",Ronda1_1[[#This Row],[Voltas]]&lt;Config!$D$2*LARGE(Ronda1_1[Voltas],1)),,VLOOKUP(Ronda1_1[[#This Row],[Pos.]],tabela_pontos[],2,FALSE)),"")</f>
        <v>0</v>
      </c>
      <c r="U22" s="21"/>
    </row>
    <row r="23" spans="1:21" x14ac:dyDescent="0.25">
      <c r="A23" s="6"/>
      <c r="B23" s="7"/>
      <c r="C23" s="10"/>
      <c r="D23" s="7"/>
      <c r="E23" s="20"/>
      <c r="F23" s="17"/>
      <c r="G23" s="17"/>
      <c r="H23" s="7"/>
      <c r="I23" s="8"/>
      <c r="J23" s="9"/>
      <c r="K23" s="9"/>
      <c r="L23" s="9"/>
      <c r="M23" s="9"/>
      <c r="N23" s="11"/>
      <c r="O23" s="14"/>
      <c r="P23" s="14"/>
      <c r="Q23" s="11"/>
      <c r="R23" s="14"/>
      <c r="S23" s="14"/>
      <c r="T23" s="5">
        <f>IFERROR(IF(OR(Ronda1_1[[#This Row],[Tempo Total]]="DQ",Ronda1_1[[#This Row],[Voltas]]&lt;Config!$D$2*LARGE(Ronda1_1[Voltas],1)),,VLOOKUP(Ronda1_1[[#This Row],[Pos.]],tabela_pontos[],2,FALSE)),"")</f>
        <v>0</v>
      </c>
      <c r="U23" s="21"/>
    </row>
    <row r="24" spans="1:21" x14ac:dyDescent="0.25">
      <c r="A24" s="6"/>
      <c r="B24" s="7"/>
      <c r="C24" s="10"/>
      <c r="D24" s="7"/>
      <c r="E24" s="20"/>
      <c r="F24" s="17"/>
      <c r="G24" s="17"/>
      <c r="H24" s="7"/>
      <c r="I24" s="8"/>
      <c r="J24" s="9"/>
      <c r="K24" s="9"/>
      <c r="L24" s="9"/>
      <c r="M24" s="9"/>
      <c r="N24" s="11"/>
      <c r="O24" s="14"/>
      <c r="P24" s="14"/>
      <c r="Q24" s="11"/>
      <c r="R24" s="14"/>
      <c r="S24" s="14"/>
      <c r="T24" s="5">
        <f>IFERROR(IF(OR(Ronda1_1[[#This Row],[Tempo Total]]="DQ",Ronda1_1[[#This Row],[Voltas]]&lt;Config!$D$2*LARGE(Ronda1_1[Voltas],1)),,VLOOKUP(Ronda1_1[[#This Row],[Pos.]],tabela_pontos[],2,FALSE)),"")</f>
        <v>0</v>
      </c>
      <c r="U24" s="21"/>
    </row>
    <row r="25" spans="1:21" x14ac:dyDescent="0.25">
      <c r="A25" s="6"/>
      <c r="B25" s="7"/>
      <c r="C25" s="10"/>
      <c r="D25" s="7"/>
      <c r="E25" s="20"/>
      <c r="F25" s="17"/>
      <c r="G25" s="17"/>
      <c r="H25" s="7"/>
      <c r="I25" s="8"/>
      <c r="J25" s="9"/>
      <c r="K25" s="9"/>
      <c r="L25" s="9"/>
      <c r="M25" s="9"/>
      <c r="N25" s="11"/>
      <c r="O25" s="14"/>
      <c r="P25" s="14"/>
      <c r="Q25" s="11"/>
      <c r="R25" s="14"/>
      <c r="S25" s="14"/>
      <c r="T25" s="5">
        <f>IFERROR(IF(OR(Ronda1_1[[#This Row],[Tempo Total]]="DQ",Ronda1_1[[#This Row],[Voltas]]&lt;Config!$D$2*LARGE(Ronda1_1[Voltas],1)),,VLOOKUP(Ronda1_1[[#This Row],[Pos.]],tabela_pontos[],2,FALSE)),"")</f>
        <v>0</v>
      </c>
      <c r="U25" s="21"/>
    </row>
    <row r="26" spans="1:21" x14ac:dyDescent="0.25">
      <c r="A26" s="6"/>
      <c r="B26" s="7"/>
      <c r="C26" s="10"/>
      <c r="D26" s="7"/>
      <c r="E26" s="20"/>
      <c r="F26" s="17"/>
      <c r="G26" s="17"/>
      <c r="H26" s="7"/>
      <c r="I26" s="8"/>
      <c r="J26" s="9"/>
      <c r="K26" s="9"/>
      <c r="L26" s="9"/>
      <c r="M26" s="9"/>
      <c r="N26" s="11"/>
      <c r="O26" s="14"/>
      <c r="P26" s="14"/>
      <c r="Q26" s="11"/>
      <c r="R26" s="14"/>
      <c r="S26" s="14"/>
      <c r="T26" s="5">
        <f>IFERROR(IF(OR(Ronda1_1[[#This Row],[Tempo Total]]="DQ",Ronda1_1[[#This Row],[Voltas]]&lt;Config!$D$2*LARGE(Ronda1_1[Voltas],1)),,VLOOKUP(Ronda1_1[[#This Row],[Pos.]],tabela_pontos[],2,FALSE)),"")</f>
        <v>0</v>
      </c>
      <c r="U26" s="21"/>
    </row>
    <row r="27" spans="1:21" x14ac:dyDescent="0.25">
      <c r="A27" s="6"/>
      <c r="B27" s="7"/>
      <c r="C27" s="10"/>
      <c r="D27" s="7"/>
      <c r="E27" s="20"/>
      <c r="F27" s="17"/>
      <c r="G27" s="17"/>
      <c r="H27" s="7"/>
      <c r="I27" s="8"/>
      <c r="J27" s="9"/>
      <c r="K27" s="9"/>
      <c r="L27" s="9"/>
      <c r="M27" s="9"/>
      <c r="N27" s="11"/>
      <c r="O27" s="14"/>
      <c r="P27" s="14"/>
      <c r="Q27" s="11"/>
      <c r="R27" s="14"/>
      <c r="S27" s="14"/>
      <c r="T27" s="5">
        <f>IFERROR(IF(OR(Ronda1_1[[#This Row],[Tempo Total]]="DQ",Ronda1_1[[#This Row],[Voltas]]&lt;Config!$D$2*LARGE(Ronda1_1[Voltas],1)),,VLOOKUP(Ronda1_1[[#This Row],[Pos.]],tabela_pontos[],2,FALSE)),"")</f>
        <v>0</v>
      </c>
      <c r="U27" s="21"/>
    </row>
    <row r="28" spans="1:21" x14ac:dyDescent="0.25">
      <c r="A28" s="6"/>
      <c r="B28" s="7"/>
      <c r="C28" s="10"/>
      <c r="D28" s="7"/>
      <c r="E28" s="20"/>
      <c r="F28" s="17"/>
      <c r="G28" s="17"/>
      <c r="H28" s="7"/>
      <c r="I28" s="8"/>
      <c r="J28" s="9"/>
      <c r="K28" s="9"/>
      <c r="L28" s="9"/>
      <c r="M28" s="9"/>
      <c r="N28" s="11"/>
      <c r="O28" s="14"/>
      <c r="P28" s="14"/>
      <c r="Q28" s="11"/>
      <c r="R28" s="14"/>
      <c r="S28" s="14"/>
      <c r="T28" s="5">
        <f>IFERROR(IF(OR(Ronda1_1[[#This Row],[Tempo Total]]="DQ",Ronda1_1[[#This Row],[Voltas]]&lt;Config!$D$2*LARGE(Ronda1_1[Voltas],1)),,VLOOKUP(Ronda1_1[[#This Row],[Pos.]],tabela_pontos[],2,FALSE)),"")</f>
        <v>0</v>
      </c>
      <c r="U28" s="21"/>
    </row>
    <row r="29" spans="1:21" x14ac:dyDescent="0.25">
      <c r="A29" s="6"/>
      <c r="B29" s="7"/>
      <c r="C29" s="10"/>
      <c r="D29" s="7"/>
      <c r="E29" s="20"/>
      <c r="F29" s="17"/>
      <c r="G29" s="17"/>
      <c r="H29" s="7"/>
      <c r="I29" s="8"/>
      <c r="J29" s="9"/>
      <c r="K29" s="9"/>
      <c r="L29" s="9"/>
      <c r="M29" s="9"/>
      <c r="N29" s="11"/>
      <c r="O29" s="14"/>
      <c r="P29" s="14"/>
      <c r="Q29" s="11"/>
      <c r="R29" s="14"/>
      <c r="S29" s="14"/>
      <c r="T29" s="5">
        <f>IFERROR(IF(OR(Ronda1_1[[#This Row],[Tempo Total]]="DQ",Ronda1_1[[#This Row],[Voltas]]&lt;Config!$D$2*LARGE(Ronda1_1[Voltas],1)),,VLOOKUP(Ronda1_1[[#This Row],[Pos.]],tabela_pontos[],2,FALSE)),"")</f>
        <v>0</v>
      </c>
      <c r="U29" s="21"/>
    </row>
    <row r="30" spans="1:21" x14ac:dyDescent="0.25">
      <c r="A30" s="6"/>
      <c r="B30" s="11"/>
      <c r="C30" s="10"/>
      <c r="D30" s="11"/>
      <c r="E30" s="20"/>
      <c r="F30" s="17"/>
      <c r="G30" s="17"/>
      <c r="H30" s="7"/>
      <c r="I30" s="12"/>
      <c r="J30" s="13"/>
      <c r="K30" s="13"/>
      <c r="L30" s="9"/>
      <c r="M30" s="9"/>
      <c r="N30" s="11"/>
      <c r="O30" s="14"/>
      <c r="P30" s="14"/>
      <c r="Q30" s="11"/>
      <c r="R30" s="14"/>
      <c r="S30" s="14"/>
      <c r="T30" s="5">
        <f>IFERROR(IF(OR(Ronda1_1[[#This Row],[Tempo Total]]="DQ",Ronda1_1[[#This Row],[Voltas]]&lt;Config!$D$2*LARGE(Ronda1_1[Voltas],1)),,VLOOKUP(Ronda1_1[[#This Row],[Pos.]],tabela_pontos[],2,FALSE)),"")</f>
        <v>0</v>
      </c>
      <c r="U30" s="21"/>
    </row>
    <row r="31" spans="1:21" x14ac:dyDescent="0.25">
      <c r="A31" s="6"/>
      <c r="B31" s="7"/>
      <c r="C31" s="10"/>
      <c r="D31" s="7"/>
      <c r="E31" s="20"/>
      <c r="F31" s="17"/>
      <c r="G31" s="17"/>
      <c r="H31" s="7"/>
      <c r="I31" s="8"/>
      <c r="J31" s="9"/>
      <c r="K31" s="9"/>
      <c r="L31" s="9"/>
      <c r="M31" s="9"/>
      <c r="N31" s="7"/>
      <c r="O31" s="19"/>
      <c r="P31" s="19"/>
      <c r="Q31" s="7"/>
      <c r="R31" s="19"/>
      <c r="S31" s="19"/>
      <c r="T31" s="5">
        <f>IFERROR(IF(OR(Ronda1_1[[#This Row],[Tempo Total]]="DQ",Ronda1_1[[#This Row],[Voltas]]&lt;Config!$D$2*LARGE(Ronda1_1[Voltas],1)),,VLOOKUP(Ronda1_1[[#This Row],[Pos.]],tabela_pontos[],2,FALSE)),"")</f>
        <v>0</v>
      </c>
      <c r="U31" s="21"/>
    </row>
    <row r="32" spans="1:21" x14ac:dyDescent="0.25">
      <c r="A32" s="6"/>
      <c r="B32" s="7"/>
      <c r="C32" s="10"/>
      <c r="D32" s="7"/>
      <c r="E32" s="20"/>
      <c r="F32" s="17"/>
      <c r="G32" s="17"/>
      <c r="H32" s="7"/>
      <c r="I32" s="8"/>
      <c r="J32" s="9"/>
      <c r="K32" s="9"/>
      <c r="L32" s="9"/>
      <c r="M32" s="9"/>
      <c r="N32" s="7"/>
      <c r="O32" s="19"/>
      <c r="P32" s="19"/>
      <c r="Q32" s="7"/>
      <c r="R32" s="19"/>
      <c r="S32" s="19"/>
      <c r="T32" s="5">
        <f>IFERROR(IF(OR(Ronda1_1[[#This Row],[Tempo Total]]="DQ",Ronda1_1[[#This Row],[Voltas]]&lt;Config!$D$2*LARGE(Ronda1_1[Voltas],1)),,VLOOKUP(Ronda1_1[[#This Row],[Pos.]],tabela_pontos[],2,FALSE)),"")</f>
        <v>0</v>
      </c>
      <c r="U32" s="21"/>
    </row>
    <row r="33" spans="1:21" x14ac:dyDescent="0.25">
      <c r="A33" s="6"/>
      <c r="B33" s="7"/>
      <c r="C33" s="10"/>
      <c r="D33" s="7"/>
      <c r="E33" s="20"/>
      <c r="F33" s="17"/>
      <c r="G33" s="17"/>
      <c r="H33" s="7"/>
      <c r="I33" s="8"/>
      <c r="J33" s="9"/>
      <c r="K33" s="9"/>
      <c r="L33" s="9"/>
      <c r="M33" s="9"/>
      <c r="N33" s="7"/>
      <c r="O33" s="19"/>
      <c r="P33" s="19"/>
      <c r="Q33" s="7"/>
      <c r="R33" s="19"/>
      <c r="S33" s="19"/>
      <c r="T33" s="5">
        <f>IFERROR(IF(OR(Ronda1_1[[#This Row],[Tempo Total]]="DQ",Ronda1_1[[#This Row],[Voltas]]&lt;Config!$D$2*LARGE(Ronda1_1[Voltas],1)),,VLOOKUP(Ronda1_1[[#This Row],[Pos.]],tabela_pontos[],2,FALSE)),"")</f>
        <v>0</v>
      </c>
      <c r="U33" s="21"/>
    </row>
    <row r="34" spans="1:21" x14ac:dyDescent="0.25">
      <c r="A34" s="6"/>
      <c r="B34" s="7"/>
      <c r="C34" s="10"/>
      <c r="D34" s="7"/>
      <c r="E34" s="20"/>
      <c r="F34" s="17"/>
      <c r="G34" s="17"/>
      <c r="H34" s="7"/>
      <c r="I34" s="8"/>
      <c r="J34" s="9"/>
      <c r="K34" s="9"/>
      <c r="L34" s="9"/>
      <c r="M34" s="9"/>
      <c r="N34" s="7"/>
      <c r="O34" s="19"/>
      <c r="P34" s="19"/>
      <c r="Q34" s="7"/>
      <c r="R34" s="19"/>
      <c r="S34" s="19"/>
      <c r="T34" s="5">
        <f>IFERROR(IF(OR(Ronda1_1[[#This Row],[Tempo Total]]="DQ",Ronda1_1[[#This Row],[Voltas]]&lt;Config!$D$2*LARGE(Ronda1_1[Voltas],1)),,VLOOKUP(Ronda1_1[[#This Row],[Pos.]],tabela_pontos[],2,FALSE)),"")</f>
        <v>0</v>
      </c>
      <c r="U34" s="21"/>
    </row>
    <row r="35" spans="1:21" x14ac:dyDescent="0.25">
      <c r="A35" s="6"/>
      <c r="B35" s="7"/>
      <c r="C35" s="10"/>
      <c r="D35" s="7"/>
      <c r="E35" s="20"/>
      <c r="F35" s="17"/>
      <c r="G35" s="17"/>
      <c r="H35" s="7"/>
      <c r="I35" s="8"/>
      <c r="J35" s="9"/>
      <c r="K35" s="9"/>
      <c r="L35" s="9"/>
      <c r="M35" s="9"/>
      <c r="N35" s="7"/>
      <c r="O35" s="19"/>
      <c r="P35" s="19"/>
      <c r="Q35" s="7"/>
      <c r="R35" s="19"/>
      <c r="S35" s="19"/>
      <c r="T35" s="5">
        <f>IFERROR(IF(OR(Ronda1_1[[#This Row],[Tempo Total]]="DQ",Ronda1_1[[#This Row],[Voltas]]&lt;Config!$D$2*LARGE(Ronda1_1[Voltas],1)),,VLOOKUP(Ronda1_1[[#This Row],[Pos.]],tabela_pontos[],2,FALSE)),"")</f>
        <v>0</v>
      </c>
      <c r="U35" s="21"/>
    </row>
    <row r="36" spans="1:21" x14ac:dyDescent="0.25">
      <c r="A36" s="6"/>
      <c r="B36" s="7"/>
      <c r="C36" s="10">
        <v>34</v>
      </c>
      <c r="D36" s="7"/>
      <c r="E36" s="20" t="str">
        <f>IFERROR(VLOOKUP(Ronda1_1[[#This Row],[Piloto]],#REF!,2,FALSE),"")</f>
        <v/>
      </c>
      <c r="F36" s="17"/>
      <c r="G36" s="17"/>
      <c r="H36" s="7"/>
      <c r="I36" s="8"/>
      <c r="J36" s="9"/>
      <c r="K36" s="9"/>
      <c r="L36" s="9"/>
      <c r="M36" s="9"/>
      <c r="N36" s="7"/>
      <c r="O36" s="19"/>
      <c r="P36" s="19"/>
      <c r="Q36" s="7"/>
      <c r="R36" s="19"/>
      <c r="S36" s="19"/>
      <c r="T36" s="5">
        <f>IFERROR(IF(OR(Ronda1_1[[#This Row],[Tempo Total]]="DQ",Ronda1_1[[#This Row],[Voltas]]&lt;Config!$D$2*LARGE(Ronda1_1[Voltas],1)),,VLOOKUP(Ronda1_1[[#This Row],[Pos.]],tabela_pontos[],2,FALSE)),"")</f>
        <v>0</v>
      </c>
      <c r="U36" s="21"/>
    </row>
    <row r="37" spans="1:21" x14ac:dyDescent="0.25">
      <c r="A37" s="6"/>
      <c r="B37" s="7"/>
      <c r="C37" s="10">
        <v>35</v>
      </c>
      <c r="D37" s="7"/>
      <c r="E37" s="20" t="str">
        <f>IFERROR(VLOOKUP(Ronda1_1[[#This Row],[Piloto]],#REF!,2,FALSE),"")</f>
        <v/>
      </c>
      <c r="F37" s="17"/>
      <c r="G37" s="17"/>
      <c r="H37" s="7"/>
      <c r="I37" s="8"/>
      <c r="J37" s="9"/>
      <c r="K37" s="9"/>
      <c r="L37" s="9"/>
      <c r="M37" s="9"/>
      <c r="N37" s="7"/>
      <c r="O37" s="19"/>
      <c r="P37" s="19"/>
      <c r="Q37" s="7"/>
      <c r="R37" s="19"/>
      <c r="S37" s="19"/>
      <c r="T37" s="5">
        <f>IFERROR(IF(OR(Ronda1_1[[#This Row],[Tempo Total]]="DQ",Ronda1_1[[#This Row],[Voltas]]&lt;Config!$D$2*LARGE(Ronda1_1[Voltas],1)),,VLOOKUP(Ronda1_1[[#This Row],[Pos.]],tabela_pontos[],2,FALSE)),"")</f>
        <v>0</v>
      </c>
      <c r="U37" s="21"/>
    </row>
    <row r="38" spans="1:21" ht="21" x14ac:dyDescent="0.25">
      <c r="A38" s="46" t="s">
        <v>26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21"/>
    </row>
    <row r="39" spans="1:21" x14ac:dyDescent="0.25">
      <c r="A39" s="4" t="s">
        <v>0</v>
      </c>
      <c r="B39" s="4" t="s">
        <v>5</v>
      </c>
      <c r="C39" s="4" t="s">
        <v>18</v>
      </c>
      <c r="D39" s="4" t="s">
        <v>17</v>
      </c>
      <c r="E39" s="4" t="s">
        <v>1</v>
      </c>
      <c r="F39" s="4" t="s">
        <v>6</v>
      </c>
      <c r="G39" s="4" t="s">
        <v>7</v>
      </c>
      <c r="H39" s="4" t="s">
        <v>2</v>
      </c>
      <c r="I39" s="4" t="s">
        <v>3</v>
      </c>
      <c r="J39" s="4" t="s">
        <v>19</v>
      </c>
      <c r="K39" s="4" t="s">
        <v>4</v>
      </c>
      <c r="L39" s="4" t="s">
        <v>8</v>
      </c>
      <c r="M39" s="4" t="s">
        <v>20</v>
      </c>
      <c r="N39" s="15" t="s">
        <v>14</v>
      </c>
      <c r="O39" s="4" t="s">
        <v>21</v>
      </c>
      <c r="P39" s="4" t="s">
        <v>22</v>
      </c>
      <c r="Q39" s="4" t="s">
        <v>23</v>
      </c>
      <c r="R39" s="4" t="s">
        <v>16</v>
      </c>
      <c r="S39" s="4" t="s">
        <v>15</v>
      </c>
      <c r="T39" s="16" t="s">
        <v>24</v>
      </c>
      <c r="U39" s="21"/>
    </row>
    <row r="40" spans="1:21" x14ac:dyDescent="0.25">
      <c r="A40" s="6" t="s">
        <v>45</v>
      </c>
      <c r="B40" s="7">
        <v>2</v>
      </c>
      <c r="C40" s="10">
        <v>1</v>
      </c>
      <c r="D40" s="7">
        <v>-1</v>
      </c>
      <c r="E40" s="20" t="s">
        <v>82</v>
      </c>
      <c r="F40" s="17" t="s">
        <v>83</v>
      </c>
      <c r="G40" s="17" t="s">
        <v>64</v>
      </c>
      <c r="H40" s="7">
        <v>17</v>
      </c>
      <c r="I40" s="8">
        <v>1.5076377314814815E-2</v>
      </c>
      <c r="J40" s="9" t="s">
        <v>47</v>
      </c>
      <c r="K40" s="9">
        <v>8.7505787037037023E-4</v>
      </c>
      <c r="L40" s="9" t="s">
        <v>51</v>
      </c>
      <c r="M40" s="9" t="s">
        <v>51</v>
      </c>
      <c r="N40" s="11">
        <v>1</v>
      </c>
      <c r="O40" s="14" t="s">
        <v>92</v>
      </c>
      <c r="P40" s="14" t="s">
        <v>49</v>
      </c>
      <c r="Q40" s="11">
        <v>0</v>
      </c>
      <c r="R40" s="14" t="s">
        <v>48</v>
      </c>
      <c r="S40" s="14" t="s">
        <v>50</v>
      </c>
      <c r="T40" s="5">
        <f>IFERROR(IF(OR(Ronda1_2[[#This Row],[Tempo Total]]="DQ",Ronda1_2[[#This Row],[Voltas]]&lt;Config!$D$2*LARGE(Ronda1_2[Voltas],1)),,VLOOKUP(Ronda1_2[[#This Row],[Pos.]],tabela_pontos[],2,FALSE)),"")</f>
        <v>30</v>
      </c>
      <c r="U40" s="21"/>
    </row>
    <row r="41" spans="1:21" x14ac:dyDescent="0.25">
      <c r="A41" s="6" t="s">
        <v>43</v>
      </c>
      <c r="B41" s="7">
        <v>6</v>
      </c>
      <c r="C41" s="10">
        <v>2</v>
      </c>
      <c r="D41" s="7">
        <v>-4</v>
      </c>
      <c r="E41" s="20" t="s">
        <v>62</v>
      </c>
      <c r="F41" s="17" t="s">
        <v>63</v>
      </c>
      <c r="G41" s="17" t="s">
        <v>64</v>
      </c>
      <c r="H41" s="7">
        <v>17</v>
      </c>
      <c r="I41" s="8">
        <v>1.5108761574074073E-2</v>
      </c>
      <c r="J41" s="9" t="s">
        <v>93</v>
      </c>
      <c r="K41" s="9">
        <v>8.7381944444444443E-4</v>
      </c>
      <c r="L41" s="9" t="s">
        <v>51</v>
      </c>
      <c r="M41" s="9" t="s">
        <v>51</v>
      </c>
      <c r="N41" s="11">
        <v>4</v>
      </c>
      <c r="O41" s="14" t="s">
        <v>94</v>
      </c>
      <c r="P41" s="14" t="s">
        <v>48</v>
      </c>
      <c r="Q41" s="11">
        <v>0</v>
      </c>
      <c r="R41" s="14" t="s">
        <v>48</v>
      </c>
      <c r="S41" s="14" t="s">
        <v>50</v>
      </c>
      <c r="T41" s="5">
        <f>IFERROR(IF(OR(Ronda1_2[[#This Row],[Tempo Total]]="DQ",Ronda1_2[[#This Row],[Voltas]]&lt;Config!$D$2*LARGE(Ronda1_2[Voltas],1)),,VLOOKUP(Ronda1_2[[#This Row],[Pos.]],tabela_pontos[],2,FALSE)),"")</f>
        <v>27</v>
      </c>
      <c r="U41" s="21"/>
    </row>
    <row r="42" spans="1:21" x14ac:dyDescent="0.25">
      <c r="A42" s="6" t="s">
        <v>9</v>
      </c>
      <c r="B42" s="7">
        <v>4</v>
      </c>
      <c r="C42" s="10">
        <v>3</v>
      </c>
      <c r="D42" s="7">
        <v>-1</v>
      </c>
      <c r="E42" s="20" t="s">
        <v>62</v>
      </c>
      <c r="F42" s="17" t="s">
        <v>63</v>
      </c>
      <c r="G42" s="17" t="s">
        <v>64</v>
      </c>
      <c r="H42" s="7">
        <v>17</v>
      </c>
      <c r="I42" s="8">
        <v>1.5228275462962964E-2</v>
      </c>
      <c r="J42" s="9" t="s">
        <v>95</v>
      </c>
      <c r="K42" s="9">
        <v>8.7913194444444454E-4</v>
      </c>
      <c r="L42" s="9" t="s">
        <v>51</v>
      </c>
      <c r="M42" s="9" t="s">
        <v>51</v>
      </c>
      <c r="N42" s="11">
        <v>2</v>
      </c>
      <c r="O42" s="14" t="s">
        <v>96</v>
      </c>
      <c r="P42" s="14" t="s">
        <v>48</v>
      </c>
      <c r="Q42" s="11">
        <v>0</v>
      </c>
      <c r="R42" s="14" t="s">
        <v>48</v>
      </c>
      <c r="S42" s="14" t="s">
        <v>50</v>
      </c>
      <c r="T42" s="5">
        <f>IFERROR(IF(OR(Ronda1_2[[#This Row],[Tempo Total]]="DQ",Ronda1_2[[#This Row],[Voltas]]&lt;Config!$D$2*LARGE(Ronda1_2[Voltas],1)),,VLOOKUP(Ronda1_2[[#This Row],[Pos.]],tabela_pontos[],2,FALSE)),"")</f>
        <v>25</v>
      </c>
      <c r="U42" s="21"/>
    </row>
    <row r="43" spans="1:21" x14ac:dyDescent="0.25">
      <c r="A43" s="6" t="s">
        <v>67</v>
      </c>
      <c r="B43" s="7">
        <v>5</v>
      </c>
      <c r="C43" s="10">
        <v>4</v>
      </c>
      <c r="D43" s="7">
        <v>-1</v>
      </c>
      <c r="E43" s="20" t="s">
        <v>68</v>
      </c>
      <c r="F43" s="17" t="s">
        <v>69</v>
      </c>
      <c r="G43" s="17" t="s">
        <v>64</v>
      </c>
      <c r="H43" s="7">
        <v>17</v>
      </c>
      <c r="I43" s="8">
        <v>1.5267280092592593E-2</v>
      </c>
      <c r="J43" s="9" t="s">
        <v>97</v>
      </c>
      <c r="K43" s="9">
        <v>8.8076388888888883E-4</v>
      </c>
      <c r="L43" s="9" t="s">
        <v>51</v>
      </c>
      <c r="M43" s="9" t="s">
        <v>51</v>
      </c>
      <c r="N43" s="11">
        <v>2</v>
      </c>
      <c r="O43" s="14" t="s">
        <v>98</v>
      </c>
      <c r="P43" s="14" t="s">
        <v>48</v>
      </c>
      <c r="Q43" s="11">
        <v>0</v>
      </c>
      <c r="R43" s="14" t="s">
        <v>48</v>
      </c>
      <c r="S43" s="14" t="s">
        <v>50</v>
      </c>
      <c r="T43" s="5">
        <f>IFERROR(IF(OR(Ronda1_2[[#This Row],[Tempo Total]]="DQ",Ronda1_2[[#This Row],[Voltas]]&lt;Config!$D$2*LARGE(Ronda1_2[Voltas],1)),,VLOOKUP(Ronda1_2[[#This Row],[Pos.]],tabela_pontos[],2,FALSE)),"")</f>
        <v>23</v>
      </c>
      <c r="U43" s="21"/>
    </row>
    <row r="44" spans="1:21" x14ac:dyDescent="0.25">
      <c r="A44" s="6" t="s">
        <v>76</v>
      </c>
      <c r="B44" s="7">
        <v>3</v>
      </c>
      <c r="C44" s="10">
        <v>5</v>
      </c>
      <c r="D44" s="7">
        <v>2</v>
      </c>
      <c r="E44" s="20" t="s">
        <v>77</v>
      </c>
      <c r="F44" s="17" t="s">
        <v>78</v>
      </c>
      <c r="G44" s="17" t="s">
        <v>64</v>
      </c>
      <c r="H44" s="7">
        <v>17</v>
      </c>
      <c r="I44" s="8">
        <v>1.5373310185185186E-2</v>
      </c>
      <c r="J44" s="9" t="s">
        <v>99</v>
      </c>
      <c r="K44" s="9">
        <v>8.8060185185185192E-4</v>
      </c>
      <c r="L44" s="9" t="s">
        <v>51</v>
      </c>
      <c r="M44" s="9" t="s">
        <v>51</v>
      </c>
      <c r="N44" s="11">
        <v>2</v>
      </c>
      <c r="O44" s="14" t="s">
        <v>100</v>
      </c>
      <c r="P44" s="14" t="s">
        <v>48</v>
      </c>
      <c r="Q44" s="11">
        <v>0</v>
      </c>
      <c r="R44" s="14" t="s">
        <v>48</v>
      </c>
      <c r="S44" s="14" t="s">
        <v>50</v>
      </c>
      <c r="T44" s="5">
        <f>IFERROR(IF(OR(Ronda1_2[[#This Row],[Tempo Total]]="DQ",Ronda1_2[[#This Row],[Voltas]]&lt;Config!$D$2*LARGE(Ronda1_2[Voltas],1)),,VLOOKUP(Ronda1_2[[#This Row],[Pos.]],tabela_pontos[],2,FALSE)),"")</f>
        <v>21</v>
      </c>
      <c r="U44" s="21"/>
    </row>
    <row r="45" spans="1:21" x14ac:dyDescent="0.25">
      <c r="A45" s="6" t="s">
        <v>46</v>
      </c>
      <c r="B45" s="7">
        <v>8</v>
      </c>
      <c r="C45" s="10">
        <v>6</v>
      </c>
      <c r="D45" s="7">
        <v>-2</v>
      </c>
      <c r="E45" s="20" t="s">
        <v>68</v>
      </c>
      <c r="F45" s="17" t="s">
        <v>69</v>
      </c>
      <c r="G45" s="17" t="s">
        <v>64</v>
      </c>
      <c r="H45" s="7">
        <v>16</v>
      </c>
      <c r="I45" s="8">
        <v>1.5098368055555556E-2</v>
      </c>
      <c r="J45" s="9" t="s">
        <v>53</v>
      </c>
      <c r="K45" s="9">
        <v>8.8944444444444444E-4</v>
      </c>
      <c r="L45" s="9" t="s">
        <v>51</v>
      </c>
      <c r="M45" s="9" t="s">
        <v>51</v>
      </c>
      <c r="N45" s="11">
        <v>0</v>
      </c>
      <c r="O45" s="14" t="s">
        <v>101</v>
      </c>
      <c r="P45" s="14" t="s">
        <v>48</v>
      </c>
      <c r="Q45" s="11">
        <v>0</v>
      </c>
      <c r="R45" s="14" t="s">
        <v>48</v>
      </c>
      <c r="S45" s="14" t="s">
        <v>50</v>
      </c>
      <c r="T45" s="5">
        <f>IFERROR(IF(OR(Ronda1_2[[#This Row],[Tempo Total]]="DQ",Ronda1_2[[#This Row],[Voltas]]&lt;Config!$D$2*LARGE(Ronda1_2[Voltas],1)),,VLOOKUP(Ronda1_2[[#This Row],[Pos.]],tabela_pontos[],2,FALSE)),"")</f>
        <v>19</v>
      </c>
      <c r="U45" s="21"/>
    </row>
    <row r="46" spans="1:21" x14ac:dyDescent="0.25">
      <c r="A46" s="6" t="s">
        <v>42</v>
      </c>
      <c r="B46" s="7">
        <v>1</v>
      </c>
      <c r="C46" s="10">
        <v>7</v>
      </c>
      <c r="D46" s="7">
        <v>6</v>
      </c>
      <c r="E46" s="20" t="s">
        <v>86</v>
      </c>
      <c r="F46" s="17" t="s">
        <v>87</v>
      </c>
      <c r="G46" s="17" t="s">
        <v>64</v>
      </c>
      <c r="H46" s="7">
        <v>6</v>
      </c>
      <c r="I46" s="8" t="s">
        <v>54</v>
      </c>
      <c r="J46" s="9" t="s">
        <v>102</v>
      </c>
      <c r="K46" s="9">
        <v>8.8365740740740733E-4</v>
      </c>
      <c r="L46" s="9" t="s">
        <v>51</v>
      </c>
      <c r="M46" s="9" t="s">
        <v>51</v>
      </c>
      <c r="N46" s="11">
        <v>0</v>
      </c>
      <c r="O46" s="14" t="s">
        <v>103</v>
      </c>
      <c r="P46" s="14" t="s">
        <v>104</v>
      </c>
      <c r="Q46" s="11">
        <v>0</v>
      </c>
      <c r="R46" s="14" t="s">
        <v>48</v>
      </c>
      <c r="S46" s="14" t="s">
        <v>50</v>
      </c>
      <c r="T46" s="5">
        <f>IFERROR(IF(OR(Ronda1_2[[#This Row],[Tempo Total]]="DQ",Ronda1_2[[#This Row],[Voltas]]&lt;Config!$D$2*LARGE(Ronda1_2[Voltas],1)),,VLOOKUP(Ronda1_2[[#This Row],[Pos.]],tabela_pontos[],2,FALSE)),"")</f>
        <v>0</v>
      </c>
      <c r="U46" s="21"/>
    </row>
    <row r="47" spans="1:21" x14ac:dyDescent="0.25">
      <c r="A47" s="6"/>
      <c r="B47" s="7"/>
      <c r="C47" s="10"/>
      <c r="D47" s="7"/>
      <c r="E47" s="20"/>
      <c r="F47" s="17"/>
      <c r="G47" s="17"/>
      <c r="H47" s="7"/>
      <c r="I47" s="8"/>
      <c r="J47" s="9"/>
      <c r="K47" s="9"/>
      <c r="L47" s="9"/>
      <c r="M47" s="9"/>
      <c r="N47" s="11"/>
      <c r="O47" s="14"/>
      <c r="P47" s="14"/>
      <c r="Q47" s="11"/>
      <c r="R47" s="14"/>
      <c r="S47" s="14"/>
      <c r="T47" s="5">
        <f>IFERROR(IF(OR(Ronda1_2[[#This Row],[Tempo Total]]="DQ",Ronda1_2[[#This Row],[Voltas]]&lt;Config!$D$2*LARGE(Ronda1_2[Voltas],1)),,VLOOKUP(Ronda1_2[[#This Row],[Pos.]],tabela_pontos[],2,FALSE)),"")</f>
        <v>0</v>
      </c>
      <c r="U47" s="21"/>
    </row>
    <row r="48" spans="1:21" x14ac:dyDescent="0.25">
      <c r="A48" s="6"/>
      <c r="B48" s="11"/>
      <c r="C48" s="10"/>
      <c r="D48" s="11"/>
      <c r="E48" s="20"/>
      <c r="F48" s="17"/>
      <c r="G48" s="17"/>
      <c r="H48" s="7"/>
      <c r="I48" s="12"/>
      <c r="J48" s="13"/>
      <c r="K48" s="13"/>
      <c r="L48" s="9"/>
      <c r="M48" s="9"/>
      <c r="N48" s="11"/>
      <c r="O48" s="14"/>
      <c r="P48" s="14"/>
      <c r="Q48" s="11"/>
      <c r="R48" s="14"/>
      <c r="S48" s="14"/>
      <c r="T48" s="5">
        <f>IFERROR(IF(OR(Ronda1_2[[#This Row],[Tempo Total]]="DQ",Ronda1_2[[#This Row],[Voltas]]&lt;Config!$D$2*LARGE(Ronda1_2[Voltas],1)),,VLOOKUP(Ronda1_2[[#This Row],[Pos.]],tabela_pontos[],2,FALSE)),"")</f>
        <v>0</v>
      </c>
      <c r="U48" s="21"/>
    </row>
    <row r="49" spans="1:21" x14ac:dyDescent="0.25">
      <c r="A49" s="6"/>
      <c r="B49" s="11"/>
      <c r="C49" s="10"/>
      <c r="D49" s="11"/>
      <c r="E49" s="20"/>
      <c r="F49" s="17"/>
      <c r="G49" s="17"/>
      <c r="H49" s="7"/>
      <c r="I49" s="12"/>
      <c r="J49" s="13"/>
      <c r="K49" s="13"/>
      <c r="L49" s="9"/>
      <c r="M49" s="9"/>
      <c r="N49" s="11"/>
      <c r="O49" s="14"/>
      <c r="P49" s="14"/>
      <c r="Q49" s="11"/>
      <c r="R49" s="14"/>
      <c r="S49" s="14"/>
      <c r="T49" s="5">
        <f>IFERROR(IF(OR(Ronda1_2[[#This Row],[Tempo Total]]="DQ",Ronda1_2[[#This Row],[Voltas]]&lt;Config!$D$2*LARGE(Ronda1_2[Voltas],1)),,VLOOKUP(Ronda1_2[[#This Row],[Pos.]],tabela_pontos[],2,FALSE)),"")</f>
        <v>0</v>
      </c>
      <c r="U49" s="21"/>
    </row>
    <row r="50" spans="1:21" x14ac:dyDescent="0.25">
      <c r="A50" s="6"/>
      <c r="B50" s="11"/>
      <c r="C50" s="10"/>
      <c r="D50" s="11"/>
      <c r="E50" s="20"/>
      <c r="F50" s="17"/>
      <c r="G50" s="17"/>
      <c r="H50" s="7"/>
      <c r="I50" s="12"/>
      <c r="J50" s="13"/>
      <c r="K50" s="13"/>
      <c r="L50" s="9"/>
      <c r="M50" s="9"/>
      <c r="N50" s="11"/>
      <c r="O50" s="14"/>
      <c r="P50" s="14"/>
      <c r="Q50" s="11"/>
      <c r="R50" s="14"/>
      <c r="S50" s="14"/>
      <c r="T50" s="5">
        <f>IFERROR(IF(OR(Ronda1_2[[#This Row],[Tempo Total]]="DQ",Ronda1_2[[#This Row],[Voltas]]&lt;Config!$D$2*LARGE(Ronda1_2[Voltas],1)),,VLOOKUP(Ronda1_2[[#This Row],[Pos.]],tabela_pontos[],2,FALSE)),"")</f>
        <v>0</v>
      </c>
      <c r="U50" s="21"/>
    </row>
    <row r="51" spans="1:21" x14ac:dyDescent="0.25">
      <c r="A51" s="6"/>
      <c r="B51" s="11"/>
      <c r="C51" s="10"/>
      <c r="D51" s="11"/>
      <c r="E51" s="20"/>
      <c r="F51" s="17"/>
      <c r="G51" s="17"/>
      <c r="H51" s="7"/>
      <c r="I51" s="12"/>
      <c r="J51" s="13"/>
      <c r="K51" s="13"/>
      <c r="L51" s="9"/>
      <c r="M51" s="9"/>
      <c r="N51" s="11"/>
      <c r="O51" s="14"/>
      <c r="P51" s="14"/>
      <c r="Q51" s="11"/>
      <c r="R51" s="14"/>
      <c r="S51" s="14"/>
      <c r="T51" s="5">
        <f>IFERROR(IF(OR(Ronda1_2[[#This Row],[Tempo Total]]="DQ",Ronda1_2[[#This Row],[Voltas]]&lt;Config!$D$2*LARGE(Ronda1_2[Voltas],1)),,VLOOKUP(Ronda1_2[[#This Row],[Pos.]],tabela_pontos[],2,FALSE)),"")</f>
        <v>0</v>
      </c>
      <c r="U51" s="21"/>
    </row>
    <row r="52" spans="1:21" x14ac:dyDescent="0.25">
      <c r="A52" s="6"/>
      <c r="B52" s="11"/>
      <c r="C52" s="10"/>
      <c r="D52" s="11"/>
      <c r="E52" s="20"/>
      <c r="F52" s="17"/>
      <c r="G52" s="17"/>
      <c r="H52" s="7"/>
      <c r="I52" s="12"/>
      <c r="J52" s="13"/>
      <c r="K52" s="13"/>
      <c r="L52" s="9"/>
      <c r="M52" s="9"/>
      <c r="N52" s="11"/>
      <c r="O52" s="14"/>
      <c r="P52" s="14"/>
      <c r="Q52" s="11"/>
      <c r="R52" s="14"/>
      <c r="S52" s="14"/>
      <c r="T52" s="5">
        <f>IFERROR(IF(OR(Ronda1_2[[#This Row],[Tempo Total]]="DQ",Ronda1_2[[#This Row],[Voltas]]&lt;Config!$D$2*LARGE(Ronda1_2[Voltas],1)),,VLOOKUP(Ronda1_2[[#This Row],[Pos.]],tabela_pontos[],2,FALSE)),"")</f>
        <v>0</v>
      </c>
      <c r="U52" s="21"/>
    </row>
    <row r="53" spans="1:21" x14ac:dyDescent="0.25">
      <c r="A53" s="6"/>
      <c r="B53" s="11"/>
      <c r="C53" s="10"/>
      <c r="D53" s="11"/>
      <c r="E53" s="20"/>
      <c r="F53" s="17"/>
      <c r="G53" s="17"/>
      <c r="H53" s="7"/>
      <c r="I53" s="12"/>
      <c r="J53" s="13"/>
      <c r="K53" s="13"/>
      <c r="L53" s="9"/>
      <c r="M53" s="9"/>
      <c r="N53" s="11"/>
      <c r="O53" s="14"/>
      <c r="P53" s="14"/>
      <c r="Q53" s="11"/>
      <c r="R53" s="14"/>
      <c r="S53" s="14"/>
      <c r="T53" s="5">
        <f>IFERROR(IF(OR(Ronda1_2[[#This Row],[Tempo Total]]="DQ",Ronda1_2[[#This Row],[Voltas]]&lt;Config!$D$2*LARGE(Ronda1_2[Voltas],1)),,VLOOKUP(Ronda1_2[[#This Row],[Pos.]],tabela_pontos[],2,FALSE)),"")</f>
        <v>0</v>
      </c>
      <c r="U53" s="21"/>
    </row>
    <row r="54" spans="1:21" x14ac:dyDescent="0.25">
      <c r="A54" s="22"/>
      <c r="B54" s="11"/>
      <c r="C54" s="10"/>
      <c r="D54" s="11"/>
      <c r="E54" s="20"/>
      <c r="F54" s="17"/>
      <c r="G54" s="17"/>
      <c r="H54" s="11"/>
      <c r="I54" s="12"/>
      <c r="J54" s="13"/>
      <c r="K54" s="13"/>
      <c r="L54" s="13"/>
      <c r="M54" s="13"/>
      <c r="N54" s="11"/>
      <c r="O54" s="14"/>
      <c r="P54" s="14"/>
      <c r="Q54" s="11"/>
      <c r="R54" s="14"/>
      <c r="S54" s="14"/>
      <c r="T54" s="5">
        <f>IFERROR(IF(OR(Ronda1_2[[#This Row],[Tempo Total]]="DQ",Ronda1_2[[#This Row],[Voltas]]&lt;Config!$D$2*LARGE(Ronda1_2[Voltas],1)),,VLOOKUP(Ronda1_2[[#This Row],[Pos.]],tabela_pontos[],2,FALSE)),"")</f>
        <v>0</v>
      </c>
      <c r="U54" s="21"/>
    </row>
    <row r="55" spans="1:21" x14ac:dyDescent="0.25">
      <c r="A55" s="22"/>
      <c r="B55" s="11"/>
      <c r="C55" s="10"/>
      <c r="D55" s="11"/>
      <c r="E55" s="20"/>
      <c r="F55" s="17"/>
      <c r="G55" s="17"/>
      <c r="H55" s="11"/>
      <c r="I55" s="12"/>
      <c r="J55" s="13"/>
      <c r="K55" s="13"/>
      <c r="L55" s="13"/>
      <c r="M55" s="13"/>
      <c r="N55" s="11"/>
      <c r="O55" s="14"/>
      <c r="P55" s="14"/>
      <c r="Q55" s="11"/>
      <c r="R55" s="14"/>
      <c r="S55" s="14"/>
      <c r="T55" s="5">
        <f>IFERROR(IF(OR(Ronda1_2[[#This Row],[Tempo Total]]="DQ",Ronda1_2[[#This Row],[Voltas]]&lt;Config!$D$2*LARGE(Ronda1_2[Voltas],1)),,VLOOKUP(Ronda1_2[[#This Row],[Pos.]],tabela_pontos[],2,FALSE)),"")</f>
        <v>0</v>
      </c>
      <c r="U55" s="21"/>
    </row>
    <row r="56" spans="1:21" x14ac:dyDescent="0.25">
      <c r="A56" s="22"/>
      <c r="B56" s="11"/>
      <c r="C56" s="10"/>
      <c r="D56" s="11"/>
      <c r="E56" s="20"/>
      <c r="F56" s="17"/>
      <c r="G56" s="17"/>
      <c r="H56" s="11"/>
      <c r="I56" s="12"/>
      <c r="J56" s="13"/>
      <c r="K56" s="13"/>
      <c r="L56" s="13"/>
      <c r="M56" s="13"/>
      <c r="N56" s="11"/>
      <c r="O56" s="14"/>
      <c r="P56" s="14"/>
      <c r="Q56" s="11"/>
      <c r="R56" s="14"/>
      <c r="S56" s="14"/>
      <c r="T56" s="5">
        <f>IFERROR(IF(OR(Ronda1_2[[#This Row],[Tempo Total]]="DQ",Ronda1_2[[#This Row],[Voltas]]&lt;Config!$D$2*LARGE(Ronda1_2[Voltas],1)),,VLOOKUP(Ronda1_2[[#This Row],[Pos.]],tabela_pontos[],2,FALSE)),"")</f>
        <v>0</v>
      </c>
      <c r="U56" s="21"/>
    </row>
    <row r="57" spans="1:21" x14ac:dyDescent="0.25">
      <c r="A57" s="22"/>
      <c r="B57" s="11"/>
      <c r="C57" s="10"/>
      <c r="D57" s="11"/>
      <c r="E57" s="20"/>
      <c r="F57" s="17"/>
      <c r="G57" s="17"/>
      <c r="H57" s="11"/>
      <c r="I57" s="12"/>
      <c r="J57" s="13"/>
      <c r="K57" s="13"/>
      <c r="L57" s="13"/>
      <c r="M57" s="13"/>
      <c r="N57" s="11"/>
      <c r="O57" s="14"/>
      <c r="P57" s="14"/>
      <c r="Q57" s="11"/>
      <c r="R57" s="14"/>
      <c r="S57" s="14"/>
      <c r="T57" s="5">
        <f>IFERROR(IF(OR(Ronda1_2[[#This Row],[Tempo Total]]="DQ",Ronda1_2[[#This Row],[Voltas]]&lt;Config!$D$2*LARGE(Ronda1_2[Voltas],1)),,VLOOKUP(Ronda1_2[[#This Row],[Pos.]],tabela_pontos[],2,FALSE)),"")</f>
        <v>0</v>
      </c>
      <c r="U57" s="21"/>
    </row>
    <row r="58" spans="1:21" x14ac:dyDescent="0.25">
      <c r="A58" s="22"/>
      <c r="B58" s="11"/>
      <c r="C58" s="10"/>
      <c r="D58" s="11"/>
      <c r="E58" s="20"/>
      <c r="F58" s="17"/>
      <c r="G58" s="17"/>
      <c r="H58" s="11"/>
      <c r="I58" s="12"/>
      <c r="J58" s="13"/>
      <c r="K58" s="13"/>
      <c r="L58" s="13"/>
      <c r="M58" s="13"/>
      <c r="N58" s="11"/>
      <c r="O58" s="14"/>
      <c r="P58" s="14"/>
      <c r="Q58" s="11"/>
      <c r="R58" s="14"/>
      <c r="S58" s="14"/>
      <c r="T58" s="5">
        <f>IFERROR(IF(OR(Ronda1_2[[#This Row],[Tempo Total]]="DQ",Ronda1_2[[#This Row],[Voltas]]&lt;Config!$D$2*LARGE(Ronda1_2[Voltas],1)),,VLOOKUP(Ronda1_2[[#This Row],[Pos.]],tabela_pontos[],2,FALSE)),"")</f>
        <v>0</v>
      </c>
      <c r="U58" s="21"/>
    </row>
    <row r="59" spans="1:21" x14ac:dyDescent="0.25">
      <c r="A59" s="22"/>
      <c r="B59" s="11"/>
      <c r="C59" s="10"/>
      <c r="D59" s="11"/>
      <c r="E59" s="20"/>
      <c r="F59" s="17"/>
      <c r="G59" s="17"/>
      <c r="H59" s="11"/>
      <c r="I59" s="12"/>
      <c r="J59" s="13"/>
      <c r="K59" s="13"/>
      <c r="L59" s="13"/>
      <c r="M59" s="13"/>
      <c r="N59" s="11"/>
      <c r="O59" s="14"/>
      <c r="P59" s="14"/>
      <c r="Q59" s="11"/>
      <c r="R59" s="14"/>
      <c r="S59" s="14"/>
      <c r="T59" s="5">
        <f>IFERROR(IF(OR(Ronda1_2[[#This Row],[Tempo Total]]="DQ",Ronda1_2[[#This Row],[Voltas]]&lt;Config!$D$2*LARGE(Ronda1_2[Voltas],1)),,VLOOKUP(Ronda1_2[[#This Row],[Pos.]],tabela_pontos[],2,FALSE)),"")</f>
        <v>0</v>
      </c>
      <c r="U59" s="21"/>
    </row>
    <row r="60" spans="1:21" x14ac:dyDescent="0.25">
      <c r="A60" s="22"/>
      <c r="B60" s="11"/>
      <c r="C60" s="10"/>
      <c r="D60" s="11"/>
      <c r="E60" s="20"/>
      <c r="F60" s="17"/>
      <c r="G60" s="17"/>
      <c r="H60" s="11"/>
      <c r="I60" s="12"/>
      <c r="J60" s="13"/>
      <c r="K60" s="13"/>
      <c r="L60" s="13"/>
      <c r="M60" s="13"/>
      <c r="N60" s="11"/>
      <c r="O60" s="14"/>
      <c r="P60" s="14"/>
      <c r="Q60" s="11"/>
      <c r="R60" s="14"/>
      <c r="S60" s="14"/>
      <c r="T60" s="5">
        <f>IFERROR(IF(OR(Ronda1_2[[#This Row],[Tempo Total]]="DQ",Ronda1_2[[#This Row],[Voltas]]&lt;Config!$D$2*LARGE(Ronda1_2[Voltas],1)),,VLOOKUP(Ronda1_2[[#This Row],[Pos.]],tabela_pontos[],2,FALSE)),"")</f>
        <v>0</v>
      </c>
      <c r="U60" s="21"/>
    </row>
    <row r="61" spans="1:21" x14ac:dyDescent="0.25">
      <c r="A61" s="22"/>
      <c r="B61" s="11"/>
      <c r="C61" s="10"/>
      <c r="D61" s="11"/>
      <c r="E61" s="20"/>
      <c r="F61" s="17"/>
      <c r="G61" s="17"/>
      <c r="H61" s="11"/>
      <c r="I61" s="12"/>
      <c r="J61" s="13"/>
      <c r="K61" s="13"/>
      <c r="L61" s="13"/>
      <c r="M61" s="13"/>
      <c r="N61" s="11"/>
      <c r="O61" s="14"/>
      <c r="P61" s="14"/>
      <c r="Q61" s="11"/>
      <c r="R61" s="14"/>
      <c r="S61" s="14"/>
      <c r="T61" s="5">
        <f>IFERROR(IF(OR(Ronda1_2[[#This Row],[Tempo Total]]="DQ",Ronda1_2[[#This Row],[Voltas]]&lt;Config!$D$2*LARGE(Ronda1_2[Voltas],1)),,VLOOKUP(Ronda1_2[[#This Row],[Pos.]],tabela_pontos[],2,FALSE)),"")</f>
        <v>0</v>
      </c>
      <c r="U61" s="21"/>
    </row>
    <row r="62" spans="1:21" x14ac:dyDescent="0.25">
      <c r="A62" s="22"/>
      <c r="B62" s="11"/>
      <c r="C62" s="10"/>
      <c r="D62" s="11"/>
      <c r="E62" s="20"/>
      <c r="F62" s="17"/>
      <c r="G62" s="17"/>
      <c r="H62" s="11"/>
      <c r="I62" s="12"/>
      <c r="J62" s="13"/>
      <c r="K62" s="13"/>
      <c r="L62" s="13"/>
      <c r="M62" s="13"/>
      <c r="N62" s="11"/>
      <c r="O62" s="14"/>
      <c r="P62" s="14"/>
      <c r="Q62" s="11"/>
      <c r="R62" s="14"/>
      <c r="S62" s="14"/>
      <c r="T62" s="5">
        <f>IFERROR(IF(OR(Ronda1_2[[#This Row],[Tempo Total]]="DQ",Ronda1_2[[#This Row],[Voltas]]&lt;Config!$D$2*LARGE(Ronda1_2[Voltas],1)),,VLOOKUP(Ronda1_2[[#This Row],[Pos.]],tabela_pontos[],2,FALSE)),"")</f>
        <v>0</v>
      </c>
      <c r="U62" s="21"/>
    </row>
    <row r="63" spans="1:21" x14ac:dyDescent="0.25">
      <c r="A63" s="22"/>
      <c r="B63" s="11"/>
      <c r="C63" s="10"/>
      <c r="D63" s="11"/>
      <c r="E63" s="20"/>
      <c r="F63" s="17"/>
      <c r="G63" s="17"/>
      <c r="H63" s="11"/>
      <c r="I63" s="12"/>
      <c r="J63" s="13"/>
      <c r="K63" s="13"/>
      <c r="L63" s="13"/>
      <c r="M63" s="13"/>
      <c r="N63" s="11"/>
      <c r="O63" s="14"/>
      <c r="P63" s="14"/>
      <c r="Q63" s="11"/>
      <c r="R63" s="14"/>
      <c r="S63" s="14"/>
      <c r="T63" s="5">
        <f>IFERROR(IF(OR(Ronda1_2[[#This Row],[Tempo Total]]="DQ",Ronda1_2[[#This Row],[Voltas]]&lt;Config!$D$2*LARGE(Ronda1_2[Voltas],1)),,VLOOKUP(Ronda1_2[[#This Row],[Pos.]],tabela_pontos[],2,FALSE)),"")</f>
        <v>0</v>
      </c>
      <c r="U63" s="21"/>
    </row>
    <row r="64" spans="1:21" x14ac:dyDescent="0.25">
      <c r="A64" s="6"/>
      <c r="B64" s="11"/>
      <c r="C64" s="10"/>
      <c r="D64" s="11"/>
      <c r="E64" s="20"/>
      <c r="F64" s="17"/>
      <c r="G64" s="17"/>
      <c r="H64" s="7"/>
      <c r="I64" s="12"/>
      <c r="J64" s="13"/>
      <c r="K64" s="13"/>
      <c r="L64" s="9"/>
      <c r="M64" s="9"/>
      <c r="N64" s="11"/>
      <c r="O64" s="14"/>
      <c r="P64" s="14"/>
      <c r="Q64" s="11"/>
      <c r="R64" s="14"/>
      <c r="S64" s="14"/>
      <c r="T64" s="5">
        <f>IFERROR(IF(OR(Ronda1_2[[#This Row],[Tempo Total]]="DQ",Ronda1_2[[#This Row],[Voltas]]&lt;Config!$D$2*LARGE(Ronda1_2[Voltas],1)),,VLOOKUP(Ronda1_2[[#This Row],[Pos.]],tabela_pontos[],2,FALSE)),"")</f>
        <v>0</v>
      </c>
      <c r="U64" s="21"/>
    </row>
    <row r="65" spans="1:21" x14ac:dyDescent="0.25">
      <c r="A65" s="6"/>
      <c r="B65" s="11"/>
      <c r="C65" s="10"/>
      <c r="D65" s="11"/>
      <c r="E65" s="20"/>
      <c r="F65" s="17"/>
      <c r="G65" s="17"/>
      <c r="H65" s="7"/>
      <c r="I65" s="12"/>
      <c r="J65" s="13"/>
      <c r="K65" s="13"/>
      <c r="L65" s="9"/>
      <c r="M65" s="9"/>
      <c r="N65" s="11"/>
      <c r="O65" s="14"/>
      <c r="P65" s="14"/>
      <c r="Q65" s="11"/>
      <c r="R65" s="14"/>
      <c r="S65" s="14"/>
      <c r="T65" s="5">
        <f>IFERROR(IF(OR(Ronda1_2[[#This Row],[Tempo Total]]="DQ",Ronda1_2[[#This Row],[Voltas]]&lt;Config!$D$2*LARGE(Ronda1_2[Voltas],1)),,VLOOKUP(Ronda1_2[[#This Row],[Pos.]],tabela_pontos[],2,FALSE)),"")</f>
        <v>0</v>
      </c>
      <c r="U65" s="21"/>
    </row>
    <row r="66" spans="1:21" x14ac:dyDescent="0.25">
      <c r="A66" s="6"/>
      <c r="B66" s="7"/>
      <c r="C66" s="10"/>
      <c r="D66" s="7"/>
      <c r="E66" s="20"/>
      <c r="F66" s="17"/>
      <c r="G66" s="17"/>
      <c r="H66" s="7"/>
      <c r="I66" s="8"/>
      <c r="J66" s="9"/>
      <c r="K66" s="9"/>
      <c r="L66" s="9"/>
      <c r="M66" s="9"/>
      <c r="N66" s="11"/>
      <c r="O66" s="14"/>
      <c r="P66" s="14"/>
      <c r="Q66" s="11"/>
      <c r="R66" s="14"/>
      <c r="S66" s="14"/>
      <c r="T66" s="5">
        <f>IFERROR(IF(OR(Ronda1_2[[#This Row],[Tempo Total]]="DQ",Ronda1_2[[#This Row],[Voltas]]&lt;Config!$D$2*LARGE(Ronda1_2[Voltas],1)),,VLOOKUP(Ronda1_2[[#This Row],[Pos.]],tabela_pontos[],2,FALSE)),"")</f>
        <v>0</v>
      </c>
      <c r="U66" s="21"/>
    </row>
    <row r="67" spans="1:21" x14ac:dyDescent="0.25">
      <c r="A67" s="6"/>
      <c r="B67" s="11"/>
      <c r="C67" s="10"/>
      <c r="D67" s="11"/>
      <c r="E67" s="20"/>
      <c r="F67" s="17"/>
      <c r="G67" s="17"/>
      <c r="H67" s="7"/>
      <c r="I67" s="12"/>
      <c r="J67" s="13"/>
      <c r="K67" s="13"/>
      <c r="L67" s="9"/>
      <c r="M67" s="9"/>
      <c r="N67" s="11"/>
      <c r="O67" s="14"/>
      <c r="P67" s="14"/>
      <c r="Q67" s="11"/>
      <c r="R67" s="14"/>
      <c r="S67" s="14"/>
      <c r="T67" s="5">
        <f>IFERROR(IF(OR(Ronda1_2[[#This Row],[Tempo Total]]="DQ",Ronda1_2[[#This Row],[Voltas]]&lt;Config!$D$2*LARGE(Ronda1_2[Voltas],1)),,VLOOKUP(Ronda1_2[[#This Row],[Pos.]],tabela_pontos[],2,FALSE)),"")</f>
        <v>0</v>
      </c>
      <c r="U67" s="21"/>
    </row>
    <row r="68" spans="1:21" x14ac:dyDescent="0.25">
      <c r="A68" s="6"/>
      <c r="B68" s="7"/>
      <c r="C68" s="10"/>
      <c r="D68" s="7"/>
      <c r="E68" s="20"/>
      <c r="F68" s="17"/>
      <c r="G68" s="17"/>
      <c r="H68" s="7"/>
      <c r="I68" s="8"/>
      <c r="J68" s="9"/>
      <c r="K68" s="9"/>
      <c r="L68" s="9"/>
      <c r="M68" s="9"/>
      <c r="N68" s="11"/>
      <c r="O68" s="14"/>
      <c r="P68" s="14"/>
      <c r="Q68" s="11"/>
      <c r="R68" s="14"/>
      <c r="S68" s="14"/>
      <c r="T68" s="5">
        <f>IFERROR(IF(OR(Ronda1_2[[#This Row],[Tempo Total]]="DQ",Ronda1_2[[#This Row],[Voltas]]&lt;Config!$D$2*LARGE(Ronda1_2[Voltas],1)),,VLOOKUP(Ronda1_2[[#This Row],[Pos.]],tabela_pontos[],2,FALSE)),"")</f>
        <v>0</v>
      </c>
      <c r="U68" s="21"/>
    </row>
    <row r="69" spans="1:21" x14ac:dyDescent="0.25">
      <c r="A69" s="6"/>
      <c r="B69" s="7"/>
      <c r="C69" s="10"/>
      <c r="D69" s="7"/>
      <c r="E69" s="20"/>
      <c r="F69" s="17"/>
      <c r="G69" s="17"/>
      <c r="H69" s="7"/>
      <c r="I69" s="8"/>
      <c r="J69" s="9"/>
      <c r="K69" s="9"/>
      <c r="L69" s="9"/>
      <c r="M69" s="9"/>
      <c r="N69" s="11"/>
      <c r="O69" s="14"/>
      <c r="P69" s="14"/>
      <c r="Q69" s="11"/>
      <c r="R69" s="14"/>
      <c r="S69" s="14"/>
      <c r="T69" s="5">
        <f>IFERROR(IF(OR(Ronda1_2[[#This Row],[Tempo Total]]="DQ",Ronda1_2[[#This Row],[Voltas]]&lt;Config!$D$2*LARGE(Ronda1_2[Voltas],1)),,VLOOKUP(Ronda1_2[[#This Row],[Pos.]],tabela_pontos[],2,FALSE)),"")</f>
        <v>0</v>
      </c>
      <c r="U69" s="21"/>
    </row>
    <row r="70" spans="1:21" x14ac:dyDescent="0.25">
      <c r="A70" s="6"/>
      <c r="B70" s="11"/>
      <c r="C70" s="10"/>
      <c r="D70" s="11"/>
      <c r="E70" s="20"/>
      <c r="F70" s="17"/>
      <c r="G70" s="17"/>
      <c r="H70" s="7"/>
      <c r="I70" s="12"/>
      <c r="J70" s="13"/>
      <c r="K70" s="13"/>
      <c r="L70" s="9"/>
      <c r="M70" s="9"/>
      <c r="N70" s="11"/>
      <c r="O70" s="14"/>
      <c r="P70" s="14"/>
      <c r="Q70" s="11"/>
      <c r="R70" s="14"/>
      <c r="S70" s="14"/>
      <c r="T70" s="5">
        <f>IFERROR(IF(OR(Ronda1_2[[#This Row],[Tempo Total]]="DQ",Ronda1_2[[#This Row],[Voltas]]&lt;Config!$D$2*LARGE(Ronda1_2[Voltas],1)),,VLOOKUP(Ronda1_2[[#This Row],[Pos.]],tabela_pontos[],2,FALSE)),"")</f>
        <v>0</v>
      </c>
      <c r="U70" s="21"/>
    </row>
    <row r="71" spans="1:21" x14ac:dyDescent="0.25">
      <c r="A71" s="6"/>
      <c r="B71" s="11"/>
      <c r="C71" s="10"/>
      <c r="D71" s="11"/>
      <c r="E71" s="20"/>
      <c r="F71" s="17"/>
      <c r="G71" s="17"/>
      <c r="H71" s="7"/>
      <c r="I71" s="12"/>
      <c r="J71" s="13"/>
      <c r="K71" s="13"/>
      <c r="L71" s="9"/>
      <c r="M71" s="9"/>
      <c r="N71" s="11"/>
      <c r="O71" s="14"/>
      <c r="P71" s="14"/>
      <c r="Q71" s="11"/>
      <c r="R71" s="14"/>
      <c r="S71" s="14"/>
      <c r="T71" s="5">
        <f>IFERROR(IF(OR(Ronda1_2[[#This Row],[Tempo Total]]="DQ",Ronda1_2[[#This Row],[Voltas]]&lt;Config!$D$2*LARGE(Ronda1_2[Voltas],1)),,VLOOKUP(Ronda1_2[[#This Row],[Pos.]],tabela_pontos[],2,FALSE)),"")</f>
        <v>0</v>
      </c>
      <c r="U71" s="21"/>
    </row>
    <row r="72" spans="1:21" x14ac:dyDescent="0.25">
      <c r="A72" s="6"/>
      <c r="B72" s="7"/>
      <c r="C72" s="10">
        <v>33</v>
      </c>
      <c r="D72" s="7"/>
      <c r="E72" s="20" t="str">
        <f>IFERROR(VLOOKUP(Ronda1_2[[#This Row],[Piloto]],#REF!,2,FALSE),"")</f>
        <v/>
      </c>
      <c r="F72" s="17"/>
      <c r="G72" s="17"/>
      <c r="H72" s="7"/>
      <c r="I72" s="8"/>
      <c r="J72" s="9"/>
      <c r="K72" s="9"/>
      <c r="L72" s="9"/>
      <c r="M72" s="9"/>
      <c r="N72" s="11"/>
      <c r="O72" s="14"/>
      <c r="P72" s="14"/>
      <c r="Q72" s="11"/>
      <c r="R72" s="14"/>
      <c r="S72" s="14"/>
      <c r="T72" s="5">
        <f>IFERROR(IF(OR(Ronda1_2[[#This Row],[Tempo Total]]="DQ",Ronda1_2[[#This Row],[Voltas]]&lt;Config!$D$2*LARGE(Ronda1_2[Voltas],1)),,VLOOKUP(Ronda1_2[[#This Row],[Pos.]],tabela_pontos[],2,FALSE)),"")</f>
        <v>0</v>
      </c>
      <c r="U72" s="21"/>
    </row>
    <row r="73" spans="1:21" x14ac:dyDescent="0.25">
      <c r="A73" s="6"/>
      <c r="B73" s="11"/>
      <c r="C73" s="10">
        <v>34</v>
      </c>
      <c r="D73" s="11"/>
      <c r="E73" s="20" t="str">
        <f>IFERROR(VLOOKUP(Ronda1_2[[#This Row],[Piloto]],#REF!,2,FALSE),"")</f>
        <v/>
      </c>
      <c r="F73" s="17"/>
      <c r="G73" s="17"/>
      <c r="H73" s="7"/>
      <c r="I73" s="12"/>
      <c r="J73" s="13"/>
      <c r="K73" s="13"/>
      <c r="L73" s="9"/>
      <c r="M73" s="9"/>
      <c r="N73" s="11"/>
      <c r="O73" s="14"/>
      <c r="P73" s="14"/>
      <c r="Q73" s="11"/>
      <c r="R73" s="14"/>
      <c r="S73" s="14"/>
      <c r="T73" s="5">
        <f>IFERROR(IF(OR(Ronda1_2[[#This Row],[Tempo Total]]="DQ",Ronda1_2[[#This Row],[Voltas]]&lt;Config!$D$2*LARGE(Ronda1_2[Voltas],1)),,VLOOKUP(Ronda1_2[[#This Row],[Pos.]],tabela_pontos[],2,FALSE)),"")</f>
        <v>0</v>
      </c>
      <c r="U73" s="21"/>
    </row>
    <row r="74" spans="1:21" x14ac:dyDescent="0.25">
      <c r="A74" s="6"/>
      <c r="B74" s="7"/>
      <c r="C74" s="10">
        <v>35</v>
      </c>
      <c r="D74" s="7"/>
      <c r="E74" s="20" t="str">
        <f>IFERROR(VLOOKUP(Ronda1_2[[#This Row],[Piloto]],#REF!,2,FALSE),"")</f>
        <v/>
      </c>
      <c r="F74" s="17"/>
      <c r="G74" s="17"/>
      <c r="H74" s="7"/>
      <c r="I74" s="8"/>
      <c r="J74" s="9"/>
      <c r="K74" s="9"/>
      <c r="L74" s="9"/>
      <c r="M74" s="9"/>
      <c r="N74" s="11"/>
      <c r="O74" s="14"/>
      <c r="P74" s="14"/>
      <c r="Q74" s="11"/>
      <c r="R74" s="14"/>
      <c r="S74" s="14"/>
      <c r="T74" s="5">
        <f>IFERROR(IF(OR(Ronda1_2[[#This Row],[Tempo Total]]="DQ",Ronda1_2[[#This Row],[Voltas]]&lt;Config!$D$2*LARGE(Ronda1_2[Voltas],1)),,VLOOKUP(Ronda1_2[[#This Row],[Pos.]],tabela_pontos[],2,FALSE)),"")</f>
        <v>0</v>
      </c>
      <c r="U74" s="21"/>
    </row>
    <row r="75" spans="1:21" ht="21" x14ac:dyDescent="0.25">
      <c r="A75" s="46" t="s">
        <v>27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23"/>
    </row>
  </sheetData>
  <sheetProtection selectLockedCells="1"/>
  <protectedRanges>
    <protectedRange sqref="A3 C3:N3 I75:K75 I38:K38 A75:G75 A38:G38 O39:T39 O2:U3 V1:XFD30 U4:U74 A4:T37 A40:N74" name="Intervalo1"/>
    <protectedRange sqref="B3" name="Intervalo1_6"/>
    <protectedRange sqref="A2:I2 K2:N2 A39:I39 K39:N39" name="Intervalo1_2"/>
  </protectedRanges>
  <mergeCells count="3">
    <mergeCell ref="A38:T38"/>
    <mergeCell ref="A75:T75"/>
    <mergeCell ref="A1:U1"/>
  </mergeCells>
  <conditionalFormatting sqref="K3:K37">
    <cfRule type="top10" dxfId="243" priority="137" bottom="1" rank="1"/>
  </conditionalFormatting>
  <conditionalFormatting sqref="L3:L37">
    <cfRule type="top10" dxfId="242" priority="139" bottom="1" rank="1"/>
  </conditionalFormatting>
  <conditionalFormatting sqref="D3:D37">
    <cfRule type="iconSet" priority="141">
      <iconSet iconSet="3Arrows" reverse="1">
        <cfvo type="percent" val="0"/>
        <cfvo type="num" val="0"/>
        <cfvo type="num" val="0" gte="0"/>
      </iconSet>
    </cfRule>
  </conditionalFormatting>
  <conditionalFormatting sqref="K40:K74">
    <cfRule type="top10" dxfId="241" priority="147" bottom="1" rank="1"/>
  </conditionalFormatting>
  <conditionalFormatting sqref="L40:L74">
    <cfRule type="top10" dxfId="240" priority="149" bottom="1" rank="1"/>
  </conditionalFormatting>
  <conditionalFormatting sqref="D40:D74">
    <cfRule type="iconSet" priority="151">
      <iconSet iconSet="3Arrows" reverse="1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scale="51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tabColor theme="0"/>
    <pageSetUpPr fitToPage="1"/>
  </sheetPr>
  <dimension ref="A1:U75"/>
  <sheetViews>
    <sheetView showGridLines="0" showZeros="0" tabSelected="1" zoomScaleNormal="100" workbookViewId="0">
      <pane ySplit="2" topLeftCell="A3" activePane="bottomLeft" state="frozen"/>
      <selection sqref="A1:U1"/>
      <selection pane="bottomLeft" sqref="A1:U1"/>
    </sheetView>
  </sheetViews>
  <sheetFormatPr defaultColWidth="39.85546875" defaultRowHeight="12.75" x14ac:dyDescent="0.25"/>
  <cols>
    <col min="1" max="1" width="14" style="3" bestFit="1" customWidth="1"/>
    <col min="2" max="2" width="6.140625" style="3" bestFit="1" customWidth="1"/>
    <col min="3" max="3" width="4.42578125" style="3" bestFit="1" customWidth="1"/>
    <col min="4" max="4" width="5" style="3" bestFit="1" customWidth="1"/>
    <col min="5" max="5" width="23.140625" style="3" bestFit="1" customWidth="1"/>
    <col min="6" max="6" width="13.28515625" style="3" bestFit="1" customWidth="1"/>
    <col min="7" max="7" width="6.42578125" style="3" bestFit="1" customWidth="1"/>
    <col min="8" max="8" width="6" style="3" bestFit="1" customWidth="1"/>
    <col min="9" max="9" width="10.85546875" style="3" bestFit="1" customWidth="1"/>
    <col min="10" max="10" width="8.42578125" style="3" bestFit="1" customWidth="1"/>
    <col min="11" max="11" width="11" style="3" bestFit="1" customWidth="1"/>
    <col min="12" max="12" width="10.28515625" style="1" bestFit="1" customWidth="1"/>
    <col min="13" max="13" width="13.28515625" style="1" bestFit="1" customWidth="1"/>
    <col min="14" max="14" width="2.7109375" style="1" bestFit="1" customWidth="1"/>
    <col min="15" max="15" width="9.140625" style="3" bestFit="1" customWidth="1"/>
    <col min="16" max="16" width="10.5703125" style="3" bestFit="1" customWidth="1"/>
    <col min="17" max="17" width="4.28515625" style="3" bestFit="1" customWidth="1"/>
    <col min="18" max="18" width="6.140625" style="3" bestFit="1" customWidth="1"/>
    <col min="19" max="19" width="5.140625" style="3" bestFit="1" customWidth="1"/>
    <col min="20" max="20" width="4" style="3" bestFit="1" customWidth="1"/>
    <col min="21" max="21" width="4" style="3" customWidth="1"/>
    <col min="22" max="16384" width="39.85546875" style="3"/>
  </cols>
  <sheetData>
    <row r="1" spans="1:21" ht="27.75" x14ac:dyDescent="0.25">
      <c r="A1" s="47" t="s">
        <v>106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x14ac:dyDescent="0.25">
      <c r="A2" s="4" t="s">
        <v>0</v>
      </c>
      <c r="B2" s="4" t="s">
        <v>5</v>
      </c>
      <c r="C2" s="4" t="s">
        <v>18</v>
      </c>
      <c r="D2" s="4" t="s">
        <v>17</v>
      </c>
      <c r="E2" s="4" t="s">
        <v>1</v>
      </c>
      <c r="F2" s="4" t="s">
        <v>6</v>
      </c>
      <c r="G2" s="4" t="s">
        <v>7</v>
      </c>
      <c r="H2" s="4" t="s">
        <v>2</v>
      </c>
      <c r="I2" s="4" t="s">
        <v>3</v>
      </c>
      <c r="J2" s="4" t="s">
        <v>25</v>
      </c>
      <c r="K2" s="4" t="s">
        <v>4</v>
      </c>
      <c r="L2" s="4" t="s">
        <v>8</v>
      </c>
      <c r="M2" s="4" t="s">
        <v>20</v>
      </c>
      <c r="N2" s="15" t="s">
        <v>14</v>
      </c>
      <c r="O2" s="4" t="s">
        <v>21</v>
      </c>
      <c r="P2" s="4" t="s">
        <v>22</v>
      </c>
      <c r="Q2" s="4" t="s">
        <v>23</v>
      </c>
      <c r="R2" s="4" t="s">
        <v>16</v>
      </c>
      <c r="S2" s="4" t="s">
        <v>15</v>
      </c>
      <c r="T2" s="16" t="s">
        <v>24</v>
      </c>
      <c r="U2" s="21"/>
    </row>
    <row r="3" spans="1:21" x14ac:dyDescent="0.25">
      <c r="A3" s="6"/>
      <c r="B3" s="7"/>
      <c r="C3" s="10">
        <v>1</v>
      </c>
      <c r="D3" s="7"/>
      <c r="E3" s="20"/>
      <c r="F3" s="17"/>
      <c r="G3" s="17"/>
      <c r="H3" s="7"/>
      <c r="I3" s="8"/>
      <c r="J3" s="9"/>
      <c r="K3" s="9"/>
      <c r="L3" s="9"/>
      <c r="M3" s="9"/>
      <c r="N3" s="11"/>
      <c r="O3" s="14"/>
      <c r="P3" s="14"/>
      <c r="Q3" s="11"/>
      <c r="R3" s="14"/>
      <c r="S3" s="14"/>
      <c r="T3" s="5" t="str">
        <f>IFERROR(IF(OR(Ronda2_1[[#This Row],[Tempo Total]]="DQ",Ronda2_1[[#This Row],[Voltas]]&lt;Config!$D$2*LARGE(Ronda2_1[Voltas],1)),,VLOOKUP(Ronda2_1[[#This Row],[Pos.]],tabela_pontos[],2,FALSE)),"")</f>
        <v/>
      </c>
      <c r="U3" s="21"/>
    </row>
    <row r="4" spans="1:21" x14ac:dyDescent="0.25">
      <c r="A4" s="6"/>
      <c r="B4" s="7"/>
      <c r="C4" s="10">
        <v>2</v>
      </c>
      <c r="D4" s="7"/>
      <c r="E4" s="20"/>
      <c r="F4" s="17"/>
      <c r="G4" s="17"/>
      <c r="H4" s="7"/>
      <c r="I4" s="8"/>
      <c r="J4" s="9"/>
      <c r="K4" s="9"/>
      <c r="L4" s="9"/>
      <c r="M4" s="9"/>
      <c r="N4" s="11"/>
      <c r="O4" s="14"/>
      <c r="P4" s="14"/>
      <c r="Q4" s="11"/>
      <c r="R4" s="14"/>
      <c r="S4" s="14"/>
      <c r="T4" s="5" t="str">
        <f>IFERROR(IF(OR(Ronda2_1[[#This Row],[Tempo Total]]="DQ",Ronda2_1[[#This Row],[Voltas]]&lt;Config!$D$2*LARGE(Ronda2_1[Voltas],1)),,VLOOKUP(Ronda2_1[[#This Row],[Pos.]],tabela_pontos[],2,FALSE)),"")</f>
        <v/>
      </c>
      <c r="U4" s="21"/>
    </row>
    <row r="5" spans="1:21" x14ac:dyDescent="0.25">
      <c r="A5" s="6"/>
      <c r="B5" s="7"/>
      <c r="C5" s="10">
        <v>3</v>
      </c>
      <c r="D5" s="7"/>
      <c r="E5" s="20"/>
      <c r="F5" s="17"/>
      <c r="G5" s="17"/>
      <c r="H5" s="7"/>
      <c r="I5" s="8"/>
      <c r="J5" s="9"/>
      <c r="K5" s="9"/>
      <c r="L5" s="9"/>
      <c r="M5" s="9"/>
      <c r="N5" s="11"/>
      <c r="O5" s="14"/>
      <c r="P5" s="14"/>
      <c r="Q5" s="11"/>
      <c r="R5" s="14"/>
      <c r="S5" s="14"/>
      <c r="T5" s="5" t="str">
        <f>IFERROR(IF(OR(Ronda2_1[[#This Row],[Tempo Total]]="DQ",Ronda2_1[[#This Row],[Voltas]]&lt;Config!$D$2*LARGE(Ronda2_1[Voltas],1)),,VLOOKUP(Ronda2_1[[#This Row],[Pos.]],tabela_pontos[],2,FALSE)),"")</f>
        <v/>
      </c>
      <c r="U5" s="21"/>
    </row>
    <row r="6" spans="1:21" x14ac:dyDescent="0.25">
      <c r="A6" s="6"/>
      <c r="B6" s="7"/>
      <c r="C6" s="10">
        <v>4</v>
      </c>
      <c r="D6" s="7"/>
      <c r="E6" s="20"/>
      <c r="F6" s="17"/>
      <c r="G6" s="17"/>
      <c r="H6" s="7"/>
      <c r="I6" s="8"/>
      <c r="J6" s="9"/>
      <c r="K6" s="9"/>
      <c r="L6" s="9"/>
      <c r="M6" s="9"/>
      <c r="N6" s="11"/>
      <c r="O6" s="14"/>
      <c r="P6" s="14"/>
      <c r="Q6" s="11"/>
      <c r="R6" s="14"/>
      <c r="S6" s="14"/>
      <c r="T6" s="5" t="str">
        <f>IFERROR(IF(OR(Ronda2_1[[#This Row],[Tempo Total]]="DQ",Ronda2_1[[#This Row],[Voltas]]&lt;Config!$D$2*LARGE(Ronda2_1[Voltas],1)),,VLOOKUP(Ronda2_1[[#This Row],[Pos.]],tabela_pontos[],2,FALSE)),"")</f>
        <v/>
      </c>
      <c r="U6" s="21"/>
    </row>
    <row r="7" spans="1:21" x14ac:dyDescent="0.25">
      <c r="A7" s="6"/>
      <c r="B7" s="7"/>
      <c r="C7" s="10">
        <v>5</v>
      </c>
      <c r="D7" s="7"/>
      <c r="E7" s="20"/>
      <c r="F7" s="17"/>
      <c r="G7" s="17"/>
      <c r="H7" s="7"/>
      <c r="I7" s="8"/>
      <c r="J7" s="9"/>
      <c r="K7" s="9"/>
      <c r="L7" s="9"/>
      <c r="M7" s="9"/>
      <c r="N7" s="11"/>
      <c r="O7" s="14"/>
      <c r="P7" s="14"/>
      <c r="Q7" s="11"/>
      <c r="R7" s="14"/>
      <c r="S7" s="14"/>
      <c r="T7" s="5" t="str">
        <f>IFERROR(IF(OR(Ronda2_1[[#This Row],[Tempo Total]]="DQ",Ronda2_1[[#This Row],[Voltas]]&lt;Config!$D$2*LARGE(Ronda2_1[Voltas],1)),,VLOOKUP(Ronda2_1[[#This Row],[Pos.]],tabela_pontos[],2,FALSE)),"")</f>
        <v/>
      </c>
      <c r="U7" s="21"/>
    </row>
    <row r="8" spans="1:21" ht="12.75" customHeight="1" x14ac:dyDescent="0.25">
      <c r="A8" s="6"/>
      <c r="B8" s="7"/>
      <c r="C8" s="10">
        <v>6</v>
      </c>
      <c r="D8" s="7"/>
      <c r="E8" s="20"/>
      <c r="F8" s="17"/>
      <c r="G8" s="17"/>
      <c r="H8" s="7"/>
      <c r="I8" s="8"/>
      <c r="J8" s="9"/>
      <c r="K8" s="9"/>
      <c r="L8" s="9"/>
      <c r="M8" s="9"/>
      <c r="N8" s="11"/>
      <c r="O8" s="14"/>
      <c r="P8" s="14"/>
      <c r="Q8" s="11"/>
      <c r="R8" s="14"/>
      <c r="S8" s="14"/>
      <c r="T8" s="5" t="str">
        <f>IFERROR(IF(OR(Ronda2_1[[#This Row],[Tempo Total]]="DQ",Ronda2_1[[#This Row],[Voltas]]&lt;Config!$D$2*LARGE(Ronda2_1[Voltas],1)),,VLOOKUP(Ronda2_1[[#This Row],[Pos.]],tabela_pontos[],2,FALSE)),"")</f>
        <v/>
      </c>
      <c r="U8" s="21"/>
    </row>
    <row r="9" spans="1:21" ht="12.75" customHeight="1" x14ac:dyDescent="0.25">
      <c r="A9" s="6"/>
      <c r="B9" s="7"/>
      <c r="C9" s="10">
        <v>7</v>
      </c>
      <c r="D9" s="7"/>
      <c r="E9" s="20"/>
      <c r="F9" s="17"/>
      <c r="G9" s="17"/>
      <c r="H9" s="7"/>
      <c r="I9" s="8"/>
      <c r="J9" s="9"/>
      <c r="K9" s="9"/>
      <c r="L9" s="9"/>
      <c r="M9" s="9"/>
      <c r="N9" s="11"/>
      <c r="O9" s="14"/>
      <c r="P9" s="14"/>
      <c r="Q9" s="11"/>
      <c r="R9" s="14"/>
      <c r="S9" s="14"/>
      <c r="T9" s="5" t="str">
        <f>IFERROR(IF(OR(Ronda2_1[[#This Row],[Tempo Total]]="DQ",Ronda2_1[[#This Row],[Voltas]]&lt;Config!$D$2*LARGE(Ronda2_1[Voltas],1)),,VLOOKUP(Ronda2_1[[#This Row],[Pos.]],tabela_pontos[],2,FALSE)),"")</f>
        <v/>
      </c>
      <c r="U9" s="21"/>
    </row>
    <row r="10" spans="1:21" x14ac:dyDescent="0.25">
      <c r="A10" s="6"/>
      <c r="B10" s="7"/>
      <c r="C10" s="10">
        <v>8</v>
      </c>
      <c r="D10" s="7"/>
      <c r="E10" s="20"/>
      <c r="F10" s="17"/>
      <c r="G10" s="17"/>
      <c r="H10" s="7"/>
      <c r="I10" s="8"/>
      <c r="J10" s="9"/>
      <c r="K10" s="9"/>
      <c r="L10" s="9"/>
      <c r="M10" s="9"/>
      <c r="N10" s="11"/>
      <c r="O10" s="14"/>
      <c r="P10" s="14"/>
      <c r="Q10" s="11"/>
      <c r="R10" s="14"/>
      <c r="S10" s="14"/>
      <c r="T10" s="5" t="str">
        <f>IFERROR(IF(OR(Ronda2_1[[#This Row],[Tempo Total]]="DQ",Ronda2_1[[#This Row],[Voltas]]&lt;Config!$D$2*LARGE(Ronda2_1[Voltas],1)),,VLOOKUP(Ronda2_1[[#This Row],[Pos.]],tabela_pontos[],2,FALSE)),"")</f>
        <v/>
      </c>
      <c r="U10" s="21"/>
    </row>
    <row r="11" spans="1:21" x14ac:dyDescent="0.25">
      <c r="A11" s="6"/>
      <c r="B11" s="11"/>
      <c r="C11" s="10">
        <v>9</v>
      </c>
      <c r="D11" s="11"/>
      <c r="E11" s="20"/>
      <c r="F11" s="17"/>
      <c r="G11" s="17"/>
      <c r="H11" s="7"/>
      <c r="I11" s="12"/>
      <c r="J11" s="13"/>
      <c r="K11" s="13"/>
      <c r="L11" s="9"/>
      <c r="M11" s="9"/>
      <c r="N11" s="11"/>
      <c r="O11" s="14"/>
      <c r="P11" s="14"/>
      <c r="Q11" s="11"/>
      <c r="R11" s="14"/>
      <c r="S11" s="14"/>
      <c r="T11" s="5" t="str">
        <f>IFERROR(IF(OR(Ronda2_1[[#This Row],[Tempo Total]]="DQ",Ronda2_1[[#This Row],[Voltas]]&lt;Config!$D$2*LARGE(Ronda2_1[Voltas],1)),,VLOOKUP(Ronda2_1[[#This Row],[Pos.]],tabela_pontos[],2,FALSE)),"")</f>
        <v/>
      </c>
      <c r="U11" s="21"/>
    </row>
    <row r="12" spans="1:21" x14ac:dyDescent="0.25">
      <c r="A12" s="6"/>
      <c r="B12" s="11"/>
      <c r="C12" s="10">
        <v>10</v>
      </c>
      <c r="D12" s="11"/>
      <c r="E12" s="20"/>
      <c r="F12" s="17"/>
      <c r="G12" s="17"/>
      <c r="H12" s="7"/>
      <c r="I12" s="12"/>
      <c r="J12" s="13"/>
      <c r="K12" s="13"/>
      <c r="L12" s="9"/>
      <c r="M12" s="9"/>
      <c r="N12" s="11"/>
      <c r="O12" s="14"/>
      <c r="P12" s="14"/>
      <c r="Q12" s="11"/>
      <c r="R12" s="14"/>
      <c r="S12" s="14"/>
      <c r="T12" s="5" t="str">
        <f>IFERROR(IF(OR(Ronda2_1[[#This Row],[Tempo Total]]="DQ",Ronda2_1[[#This Row],[Voltas]]&lt;Config!$D$2*LARGE(Ronda2_1[Voltas],1)),,VLOOKUP(Ronda2_1[[#This Row],[Pos.]],tabela_pontos[],2,FALSE)),"")</f>
        <v/>
      </c>
      <c r="U12" s="21"/>
    </row>
    <row r="13" spans="1:21" x14ac:dyDescent="0.25">
      <c r="A13" s="6"/>
      <c r="B13" s="11"/>
      <c r="C13" s="10">
        <v>11</v>
      </c>
      <c r="D13" s="11"/>
      <c r="E13" s="20"/>
      <c r="F13" s="17"/>
      <c r="G13" s="17"/>
      <c r="H13" s="7"/>
      <c r="I13" s="12"/>
      <c r="J13" s="13"/>
      <c r="K13" s="13"/>
      <c r="L13" s="9"/>
      <c r="M13" s="9"/>
      <c r="N13" s="11"/>
      <c r="O13" s="14"/>
      <c r="P13" s="14"/>
      <c r="Q13" s="11"/>
      <c r="R13" s="14"/>
      <c r="S13" s="14"/>
      <c r="T13" s="5" t="str">
        <f>IFERROR(IF(OR(Ronda2_1[[#This Row],[Tempo Total]]="DQ",Ronda2_1[[#This Row],[Voltas]]&lt;Config!$D$2*LARGE(Ronda2_1[Voltas],1)),,VLOOKUP(Ronda2_1[[#This Row],[Pos.]],tabela_pontos[],2,FALSE)),"")</f>
        <v/>
      </c>
      <c r="U13" s="21"/>
    </row>
    <row r="14" spans="1:21" x14ac:dyDescent="0.25">
      <c r="A14" s="6"/>
      <c r="B14" s="11"/>
      <c r="C14" s="10">
        <v>12</v>
      </c>
      <c r="D14" s="11"/>
      <c r="E14" s="20"/>
      <c r="F14" s="17"/>
      <c r="G14" s="17"/>
      <c r="H14" s="7"/>
      <c r="I14" s="12"/>
      <c r="J14" s="13"/>
      <c r="K14" s="13"/>
      <c r="L14" s="9"/>
      <c r="M14" s="9"/>
      <c r="N14" s="11"/>
      <c r="O14" s="14"/>
      <c r="P14" s="14"/>
      <c r="Q14" s="11"/>
      <c r="R14" s="14"/>
      <c r="S14" s="14"/>
      <c r="T14" s="5" t="str">
        <f>IFERROR(IF(OR(Ronda2_1[[#This Row],[Tempo Total]]="DQ",Ronda2_1[[#This Row],[Voltas]]&lt;Config!$D$2*LARGE(Ronda2_1[Voltas],1)),,VLOOKUP(Ronda2_1[[#This Row],[Pos.]],tabela_pontos[],2,FALSE)),"")</f>
        <v/>
      </c>
      <c r="U14" s="21"/>
    </row>
    <row r="15" spans="1:21" x14ac:dyDescent="0.25">
      <c r="A15" s="6"/>
      <c r="B15" s="11"/>
      <c r="C15" s="10">
        <v>13</v>
      </c>
      <c r="D15" s="11"/>
      <c r="E15" s="20"/>
      <c r="F15" s="17"/>
      <c r="G15" s="17"/>
      <c r="H15" s="7"/>
      <c r="I15" s="12"/>
      <c r="J15" s="13"/>
      <c r="K15" s="13"/>
      <c r="L15" s="9"/>
      <c r="M15" s="9"/>
      <c r="N15" s="11"/>
      <c r="O15" s="14"/>
      <c r="P15" s="14"/>
      <c r="Q15" s="11"/>
      <c r="R15" s="14"/>
      <c r="S15" s="14"/>
      <c r="T15" s="5" t="str">
        <f>IFERROR(IF(OR(Ronda2_1[[#This Row],[Tempo Total]]="DQ",Ronda2_1[[#This Row],[Voltas]]&lt;Config!$D$2*LARGE(Ronda2_1[Voltas],1)),,VLOOKUP(Ronda2_1[[#This Row],[Pos.]],tabela_pontos[],2,FALSE)),"")</f>
        <v/>
      </c>
      <c r="U15" s="21"/>
    </row>
    <row r="16" spans="1:21" x14ac:dyDescent="0.25">
      <c r="A16" s="6"/>
      <c r="B16" s="11"/>
      <c r="C16" s="10">
        <v>14</v>
      </c>
      <c r="D16" s="11"/>
      <c r="E16" s="20"/>
      <c r="F16" s="17"/>
      <c r="G16" s="17"/>
      <c r="H16" s="7"/>
      <c r="I16" s="12"/>
      <c r="J16" s="13"/>
      <c r="K16" s="13"/>
      <c r="L16" s="9"/>
      <c r="M16" s="9"/>
      <c r="N16" s="11"/>
      <c r="O16" s="14"/>
      <c r="P16" s="14"/>
      <c r="Q16" s="11"/>
      <c r="R16" s="14"/>
      <c r="S16" s="14"/>
      <c r="T16" s="5" t="str">
        <f>IFERROR(IF(OR(Ronda2_1[[#This Row],[Tempo Total]]="DQ",Ronda2_1[[#This Row],[Voltas]]&lt;Config!$D$2*LARGE(Ronda2_1[Voltas],1)),,VLOOKUP(Ronda2_1[[#This Row],[Pos.]],tabela_pontos[],2,FALSE)),"")</f>
        <v/>
      </c>
      <c r="U16" s="21"/>
    </row>
    <row r="17" spans="1:21" x14ac:dyDescent="0.25">
      <c r="A17" s="6"/>
      <c r="B17" s="11"/>
      <c r="C17" s="10">
        <v>15</v>
      </c>
      <c r="D17" s="11"/>
      <c r="E17" s="20"/>
      <c r="F17" s="17"/>
      <c r="G17" s="17"/>
      <c r="H17" s="7"/>
      <c r="I17" s="12"/>
      <c r="J17" s="13"/>
      <c r="K17" s="13"/>
      <c r="L17" s="9"/>
      <c r="M17" s="9"/>
      <c r="N17" s="11"/>
      <c r="O17" s="14"/>
      <c r="P17" s="14"/>
      <c r="Q17" s="11"/>
      <c r="R17" s="14"/>
      <c r="S17" s="14"/>
      <c r="T17" s="5" t="str">
        <f>IFERROR(IF(OR(Ronda2_1[[#This Row],[Tempo Total]]="DQ",Ronda2_1[[#This Row],[Voltas]]&lt;Config!$D$2*LARGE(Ronda2_1[Voltas],1)),,VLOOKUP(Ronda2_1[[#This Row],[Pos.]],tabela_pontos[],2,FALSE)),"")</f>
        <v/>
      </c>
      <c r="U17" s="21"/>
    </row>
    <row r="18" spans="1:21" x14ac:dyDescent="0.25">
      <c r="A18" s="6"/>
      <c r="B18" s="11"/>
      <c r="C18" s="10">
        <v>16</v>
      </c>
      <c r="D18" s="11"/>
      <c r="E18" s="20"/>
      <c r="F18" s="17"/>
      <c r="G18" s="17"/>
      <c r="H18" s="7"/>
      <c r="I18" s="12"/>
      <c r="J18" s="13"/>
      <c r="K18" s="13"/>
      <c r="L18" s="9"/>
      <c r="M18" s="9"/>
      <c r="N18" s="11"/>
      <c r="O18" s="14"/>
      <c r="P18" s="14"/>
      <c r="Q18" s="11"/>
      <c r="R18" s="14"/>
      <c r="S18" s="14"/>
      <c r="T18" s="5" t="str">
        <f>IFERROR(IF(OR(Ronda2_1[[#This Row],[Tempo Total]]="DQ",Ronda2_1[[#This Row],[Voltas]]&lt;Config!$D$2*LARGE(Ronda2_1[Voltas],1)),,VLOOKUP(Ronda2_1[[#This Row],[Pos.]],tabela_pontos[],2,FALSE)),"")</f>
        <v/>
      </c>
      <c r="U18" s="21"/>
    </row>
    <row r="19" spans="1:21" x14ac:dyDescent="0.25">
      <c r="A19" s="6"/>
      <c r="B19" s="7"/>
      <c r="C19" s="10">
        <v>17</v>
      </c>
      <c r="D19" s="7"/>
      <c r="E19" s="20"/>
      <c r="F19" s="17"/>
      <c r="G19" s="17"/>
      <c r="H19" s="7"/>
      <c r="I19" s="8"/>
      <c r="J19" s="9"/>
      <c r="K19" s="9"/>
      <c r="L19" s="9"/>
      <c r="M19" s="9"/>
      <c r="N19" s="11"/>
      <c r="O19" s="14"/>
      <c r="P19" s="14"/>
      <c r="Q19" s="11"/>
      <c r="R19" s="14"/>
      <c r="S19" s="14"/>
      <c r="T19" s="5" t="str">
        <f>IFERROR(IF(OR(Ronda2_1[[#This Row],[Tempo Total]]="DQ",Ronda2_1[[#This Row],[Voltas]]&lt;Config!$D$2*LARGE(Ronda2_1[Voltas],1)),,VLOOKUP(Ronda2_1[[#This Row],[Pos.]],tabela_pontos[],2,FALSE)),"")</f>
        <v/>
      </c>
      <c r="U19" s="21"/>
    </row>
    <row r="20" spans="1:21" x14ac:dyDescent="0.25">
      <c r="A20" s="6"/>
      <c r="B20" s="11"/>
      <c r="C20" s="10">
        <v>18</v>
      </c>
      <c r="D20" s="11"/>
      <c r="E20" s="20"/>
      <c r="F20" s="17"/>
      <c r="G20" s="17"/>
      <c r="H20" s="7"/>
      <c r="I20" s="12"/>
      <c r="J20" s="13"/>
      <c r="K20" s="13"/>
      <c r="L20" s="9"/>
      <c r="M20" s="9"/>
      <c r="N20" s="11"/>
      <c r="O20" s="14"/>
      <c r="P20" s="14"/>
      <c r="Q20" s="11"/>
      <c r="R20" s="14"/>
      <c r="S20" s="14"/>
      <c r="T20" s="5" t="str">
        <f>IFERROR(IF(OR(Ronda2_1[[#This Row],[Tempo Total]]="DQ",Ronda2_1[[#This Row],[Voltas]]&lt;Config!$D$2*LARGE(Ronda2_1[Voltas],1)),,VLOOKUP(Ronda2_1[[#This Row],[Pos.]],tabela_pontos[],2,FALSE)),"")</f>
        <v/>
      </c>
      <c r="U20" s="21"/>
    </row>
    <row r="21" spans="1:21" x14ac:dyDescent="0.25">
      <c r="A21" s="6"/>
      <c r="B21" s="7"/>
      <c r="C21" s="10">
        <v>19</v>
      </c>
      <c r="D21" s="7"/>
      <c r="E21" s="20"/>
      <c r="F21" s="17"/>
      <c r="G21" s="17"/>
      <c r="H21" s="7"/>
      <c r="I21" s="8"/>
      <c r="J21" s="9"/>
      <c r="K21" s="9"/>
      <c r="L21" s="9"/>
      <c r="M21" s="9"/>
      <c r="N21" s="11"/>
      <c r="O21" s="14"/>
      <c r="P21" s="14"/>
      <c r="Q21" s="11"/>
      <c r="R21" s="14"/>
      <c r="S21" s="14"/>
      <c r="T21" s="5" t="str">
        <f>IFERROR(IF(OR(Ronda2_1[[#This Row],[Tempo Total]]="DQ",Ronda2_1[[#This Row],[Voltas]]&lt;Config!$D$2*LARGE(Ronda2_1[Voltas],1)),,VLOOKUP(Ronda2_1[[#This Row],[Pos.]],tabela_pontos[],2,FALSE)),"")</f>
        <v/>
      </c>
      <c r="U21" s="21"/>
    </row>
    <row r="22" spans="1:21" x14ac:dyDescent="0.25">
      <c r="A22" s="6"/>
      <c r="B22" s="7"/>
      <c r="C22" s="10">
        <v>20</v>
      </c>
      <c r="D22" s="7"/>
      <c r="E22" s="20"/>
      <c r="F22" s="17"/>
      <c r="G22" s="17"/>
      <c r="H22" s="7"/>
      <c r="I22" s="8"/>
      <c r="J22" s="9"/>
      <c r="K22" s="9"/>
      <c r="L22" s="9"/>
      <c r="M22" s="9"/>
      <c r="N22" s="11"/>
      <c r="O22" s="14"/>
      <c r="P22" s="14"/>
      <c r="Q22" s="11"/>
      <c r="R22" s="14"/>
      <c r="S22" s="14"/>
      <c r="T22" s="5" t="str">
        <f>IFERROR(IF(OR(Ronda2_1[[#This Row],[Tempo Total]]="DQ",Ronda2_1[[#This Row],[Voltas]]&lt;Config!$D$2*LARGE(Ronda2_1[Voltas],1)),,VLOOKUP(Ronda2_1[[#This Row],[Pos.]],tabela_pontos[],2,FALSE)),"")</f>
        <v/>
      </c>
      <c r="U22" s="21"/>
    </row>
    <row r="23" spans="1:21" x14ac:dyDescent="0.25">
      <c r="A23" s="6"/>
      <c r="B23" s="7"/>
      <c r="C23" s="10">
        <v>21</v>
      </c>
      <c r="D23" s="7"/>
      <c r="E23" s="20"/>
      <c r="F23" s="17"/>
      <c r="G23" s="17"/>
      <c r="H23" s="7"/>
      <c r="I23" s="8"/>
      <c r="J23" s="9"/>
      <c r="K23" s="9"/>
      <c r="L23" s="9"/>
      <c r="M23" s="9"/>
      <c r="N23" s="11"/>
      <c r="O23" s="14"/>
      <c r="P23" s="14"/>
      <c r="Q23" s="11"/>
      <c r="R23" s="14"/>
      <c r="S23" s="14"/>
      <c r="T23" s="5" t="str">
        <f>IFERROR(IF(OR(Ronda2_1[[#This Row],[Tempo Total]]="DQ",Ronda2_1[[#This Row],[Voltas]]&lt;Config!$D$2*LARGE(Ronda2_1[Voltas],1)),,VLOOKUP(Ronda2_1[[#This Row],[Pos.]],tabela_pontos[],2,FALSE)),"")</f>
        <v/>
      </c>
      <c r="U23" s="21"/>
    </row>
    <row r="24" spans="1:21" x14ac:dyDescent="0.25">
      <c r="A24" s="6"/>
      <c r="B24" s="7"/>
      <c r="C24" s="10">
        <v>22</v>
      </c>
      <c r="D24" s="7"/>
      <c r="E24" s="20"/>
      <c r="F24" s="17"/>
      <c r="G24" s="17"/>
      <c r="H24" s="7"/>
      <c r="I24" s="8"/>
      <c r="J24" s="9"/>
      <c r="K24" s="9"/>
      <c r="L24" s="9"/>
      <c r="M24" s="9"/>
      <c r="N24" s="11"/>
      <c r="O24" s="14"/>
      <c r="P24" s="14"/>
      <c r="Q24" s="11"/>
      <c r="R24" s="14"/>
      <c r="S24" s="14"/>
      <c r="T24" s="5" t="str">
        <f>IFERROR(IF(OR(Ronda2_1[[#This Row],[Tempo Total]]="DQ",Ronda2_1[[#This Row],[Voltas]]&lt;Config!$D$2*LARGE(Ronda2_1[Voltas],1)),,VLOOKUP(Ronda2_1[[#This Row],[Pos.]],tabela_pontos[],2,FALSE)),"")</f>
        <v/>
      </c>
      <c r="U24" s="21"/>
    </row>
    <row r="25" spans="1:21" x14ac:dyDescent="0.25">
      <c r="A25" s="6"/>
      <c r="B25" s="7"/>
      <c r="C25" s="10">
        <v>23</v>
      </c>
      <c r="D25" s="7"/>
      <c r="E25" s="20"/>
      <c r="F25" s="17"/>
      <c r="G25" s="17"/>
      <c r="H25" s="7"/>
      <c r="I25" s="8"/>
      <c r="J25" s="9"/>
      <c r="K25" s="9"/>
      <c r="L25" s="9"/>
      <c r="M25" s="9"/>
      <c r="N25" s="11"/>
      <c r="O25" s="14"/>
      <c r="P25" s="14"/>
      <c r="Q25" s="11"/>
      <c r="R25" s="14"/>
      <c r="S25" s="14"/>
      <c r="T25" s="5" t="str">
        <f>IFERROR(IF(OR(Ronda2_1[[#This Row],[Tempo Total]]="DQ",Ronda2_1[[#This Row],[Voltas]]&lt;Config!$D$2*LARGE(Ronda2_1[Voltas],1)),,VLOOKUP(Ronda2_1[[#This Row],[Pos.]],tabela_pontos[],2,FALSE)),"")</f>
        <v/>
      </c>
      <c r="U25" s="21"/>
    </row>
    <row r="26" spans="1:21" x14ac:dyDescent="0.25">
      <c r="A26" s="6"/>
      <c r="B26" s="7"/>
      <c r="C26" s="10">
        <v>24</v>
      </c>
      <c r="D26" s="7"/>
      <c r="E26" s="20"/>
      <c r="F26" s="17"/>
      <c r="G26" s="17"/>
      <c r="H26" s="7"/>
      <c r="I26" s="8"/>
      <c r="J26" s="9"/>
      <c r="K26" s="9"/>
      <c r="L26" s="9"/>
      <c r="M26" s="9"/>
      <c r="N26" s="11"/>
      <c r="O26" s="14"/>
      <c r="P26" s="14"/>
      <c r="Q26" s="11"/>
      <c r="R26" s="14"/>
      <c r="S26" s="14"/>
      <c r="T26" s="5" t="str">
        <f>IFERROR(IF(OR(Ronda2_1[[#This Row],[Tempo Total]]="DQ",Ronda2_1[[#This Row],[Voltas]]&lt;Config!$D$2*LARGE(Ronda2_1[Voltas],1)),,VLOOKUP(Ronda2_1[[#This Row],[Pos.]],tabela_pontos[],2,FALSE)),"")</f>
        <v/>
      </c>
      <c r="U26" s="21"/>
    </row>
    <row r="27" spans="1:21" x14ac:dyDescent="0.25">
      <c r="A27" s="6"/>
      <c r="B27" s="7"/>
      <c r="C27" s="10">
        <v>25</v>
      </c>
      <c r="D27" s="7"/>
      <c r="E27" s="20"/>
      <c r="F27" s="17"/>
      <c r="G27" s="17"/>
      <c r="H27" s="7"/>
      <c r="I27" s="8"/>
      <c r="J27" s="9"/>
      <c r="K27" s="9"/>
      <c r="L27" s="9"/>
      <c r="M27" s="9"/>
      <c r="N27" s="11"/>
      <c r="O27" s="14"/>
      <c r="P27" s="14"/>
      <c r="Q27" s="11"/>
      <c r="R27" s="14"/>
      <c r="S27" s="14"/>
      <c r="T27" s="5" t="str">
        <f>IFERROR(IF(OR(Ronda2_1[[#This Row],[Tempo Total]]="DQ",Ronda2_1[[#This Row],[Voltas]]&lt;Config!$D$2*LARGE(Ronda2_1[Voltas],1)),,VLOOKUP(Ronda2_1[[#This Row],[Pos.]],tabela_pontos[],2,FALSE)),"")</f>
        <v/>
      </c>
      <c r="U27" s="21"/>
    </row>
    <row r="28" spans="1:21" x14ac:dyDescent="0.25">
      <c r="A28" s="6"/>
      <c r="B28" s="7"/>
      <c r="C28" s="10">
        <v>26</v>
      </c>
      <c r="D28" s="7"/>
      <c r="E28" s="20"/>
      <c r="F28" s="17"/>
      <c r="G28" s="17"/>
      <c r="H28" s="7"/>
      <c r="I28" s="8"/>
      <c r="J28" s="9"/>
      <c r="K28" s="9"/>
      <c r="L28" s="9"/>
      <c r="M28" s="9"/>
      <c r="N28" s="11"/>
      <c r="O28" s="14"/>
      <c r="P28" s="14"/>
      <c r="Q28" s="11"/>
      <c r="R28" s="14"/>
      <c r="S28" s="14"/>
      <c r="T28" s="5" t="str">
        <f>IFERROR(IF(OR(Ronda2_1[[#This Row],[Tempo Total]]="DQ",Ronda2_1[[#This Row],[Voltas]]&lt;Config!$D$2*LARGE(Ronda2_1[Voltas],1)),,VLOOKUP(Ronda2_1[[#This Row],[Pos.]],tabela_pontos[],2,FALSE)),"")</f>
        <v/>
      </c>
      <c r="U28" s="21"/>
    </row>
    <row r="29" spans="1:21" x14ac:dyDescent="0.25">
      <c r="A29" s="6"/>
      <c r="B29" s="7"/>
      <c r="C29" s="10">
        <v>27</v>
      </c>
      <c r="D29" s="7"/>
      <c r="E29" s="20"/>
      <c r="F29" s="17"/>
      <c r="G29" s="17"/>
      <c r="H29" s="7"/>
      <c r="I29" s="8"/>
      <c r="J29" s="9"/>
      <c r="K29" s="9"/>
      <c r="L29" s="9"/>
      <c r="M29" s="9"/>
      <c r="N29" s="11"/>
      <c r="O29" s="14"/>
      <c r="P29" s="14"/>
      <c r="Q29" s="11"/>
      <c r="R29" s="14"/>
      <c r="S29" s="14"/>
      <c r="T29" s="5" t="str">
        <f>IFERROR(IF(OR(Ronda2_1[[#This Row],[Tempo Total]]="DQ",Ronda2_1[[#This Row],[Voltas]]&lt;Config!$D$2*LARGE(Ronda2_1[Voltas],1)),,VLOOKUP(Ronda2_1[[#This Row],[Pos.]],tabela_pontos[],2,FALSE)),"")</f>
        <v/>
      </c>
      <c r="U29" s="21"/>
    </row>
    <row r="30" spans="1:21" x14ac:dyDescent="0.25">
      <c r="A30" s="6"/>
      <c r="B30" s="11"/>
      <c r="C30" s="10">
        <v>28</v>
      </c>
      <c r="D30" s="11"/>
      <c r="E30" s="20"/>
      <c r="F30" s="17"/>
      <c r="G30" s="17"/>
      <c r="H30" s="7"/>
      <c r="I30" s="12"/>
      <c r="J30" s="13"/>
      <c r="K30" s="13"/>
      <c r="L30" s="9"/>
      <c r="M30" s="9"/>
      <c r="N30" s="11"/>
      <c r="O30" s="14"/>
      <c r="P30" s="14"/>
      <c r="Q30" s="11"/>
      <c r="R30" s="14"/>
      <c r="S30" s="14"/>
      <c r="T30" s="5" t="str">
        <f>IFERROR(IF(OR(Ronda2_1[[#This Row],[Tempo Total]]="DQ",Ronda2_1[[#This Row],[Voltas]]&lt;Config!$D$2*LARGE(Ronda2_1[Voltas],1)),,VLOOKUP(Ronda2_1[[#This Row],[Pos.]],tabela_pontos[],2,FALSE)),"")</f>
        <v/>
      </c>
      <c r="U30" s="21"/>
    </row>
    <row r="31" spans="1:21" x14ac:dyDescent="0.25">
      <c r="A31" s="6"/>
      <c r="B31" s="7"/>
      <c r="C31" s="10">
        <v>29</v>
      </c>
      <c r="D31" s="7"/>
      <c r="E31" s="20"/>
      <c r="F31" s="17"/>
      <c r="G31" s="17"/>
      <c r="H31" s="7"/>
      <c r="I31" s="8"/>
      <c r="J31" s="9"/>
      <c r="K31" s="9"/>
      <c r="L31" s="9"/>
      <c r="M31" s="9"/>
      <c r="N31" s="7"/>
      <c r="O31" s="19"/>
      <c r="P31" s="19"/>
      <c r="Q31" s="7"/>
      <c r="R31" s="19"/>
      <c r="S31" s="19"/>
      <c r="T31" s="5" t="str">
        <f>IFERROR(IF(OR(Ronda2_1[[#This Row],[Tempo Total]]="DQ",Ronda2_1[[#This Row],[Voltas]]&lt;Config!$D$2*LARGE(Ronda2_1[Voltas],1)),,VLOOKUP(Ronda2_1[[#This Row],[Pos.]],tabela_pontos[],2,FALSE)),"")</f>
        <v/>
      </c>
      <c r="U31" s="21"/>
    </row>
    <row r="32" spans="1:21" x14ac:dyDescent="0.25">
      <c r="A32" s="6"/>
      <c r="B32" s="7"/>
      <c r="C32" s="10">
        <v>30</v>
      </c>
      <c r="D32" s="7"/>
      <c r="E32" s="20"/>
      <c r="F32" s="17"/>
      <c r="G32" s="17"/>
      <c r="H32" s="7"/>
      <c r="I32" s="8"/>
      <c r="J32" s="9"/>
      <c r="K32" s="9"/>
      <c r="L32" s="9"/>
      <c r="M32" s="9"/>
      <c r="N32" s="7"/>
      <c r="O32" s="19"/>
      <c r="P32" s="19"/>
      <c r="Q32" s="7"/>
      <c r="R32" s="19"/>
      <c r="S32" s="19"/>
      <c r="T32" s="5" t="str">
        <f>IFERROR(IF(OR(Ronda2_1[[#This Row],[Tempo Total]]="DQ",Ronda2_1[[#This Row],[Voltas]]&lt;Config!$D$2*LARGE(Ronda2_1[Voltas],1)),,VLOOKUP(Ronda2_1[[#This Row],[Pos.]],tabela_pontos[],2,FALSE)),"")</f>
        <v/>
      </c>
      <c r="U32" s="21"/>
    </row>
    <row r="33" spans="1:21" x14ac:dyDescent="0.25">
      <c r="A33" s="6"/>
      <c r="B33" s="7"/>
      <c r="C33" s="10">
        <v>31</v>
      </c>
      <c r="D33" s="7"/>
      <c r="E33" s="20"/>
      <c r="F33" s="17"/>
      <c r="G33" s="17"/>
      <c r="H33" s="7"/>
      <c r="I33" s="8"/>
      <c r="J33" s="9"/>
      <c r="K33" s="9"/>
      <c r="L33" s="9"/>
      <c r="M33" s="9"/>
      <c r="N33" s="7"/>
      <c r="O33" s="19"/>
      <c r="P33" s="19"/>
      <c r="Q33" s="7"/>
      <c r="R33" s="19"/>
      <c r="S33" s="19"/>
      <c r="T33" s="5" t="str">
        <f>IFERROR(IF(OR(Ronda2_1[[#This Row],[Tempo Total]]="DQ",Ronda2_1[[#This Row],[Voltas]]&lt;Config!$D$2*LARGE(Ronda2_1[Voltas],1)),,VLOOKUP(Ronda2_1[[#This Row],[Pos.]],tabela_pontos[],2,FALSE)),"")</f>
        <v/>
      </c>
      <c r="U33" s="21"/>
    </row>
    <row r="34" spans="1:21" x14ac:dyDescent="0.25">
      <c r="A34" s="6"/>
      <c r="B34" s="7"/>
      <c r="C34" s="10">
        <v>32</v>
      </c>
      <c r="D34" s="7"/>
      <c r="E34" s="20"/>
      <c r="F34" s="17"/>
      <c r="G34" s="17"/>
      <c r="H34" s="7"/>
      <c r="I34" s="8"/>
      <c r="J34" s="9"/>
      <c r="K34" s="9"/>
      <c r="L34" s="9"/>
      <c r="M34" s="9"/>
      <c r="N34" s="7"/>
      <c r="O34" s="19"/>
      <c r="P34" s="19"/>
      <c r="Q34" s="7"/>
      <c r="R34" s="19"/>
      <c r="S34" s="19"/>
      <c r="T34" s="5" t="str">
        <f>IFERROR(IF(OR(Ronda2_1[[#This Row],[Tempo Total]]="DQ",Ronda2_1[[#This Row],[Voltas]]&lt;Config!$D$2*LARGE(Ronda2_1[Voltas],1)),,VLOOKUP(Ronda2_1[[#This Row],[Pos.]],tabela_pontos[],2,FALSE)),"")</f>
        <v/>
      </c>
      <c r="U34" s="21"/>
    </row>
    <row r="35" spans="1:21" x14ac:dyDescent="0.25">
      <c r="A35" s="6"/>
      <c r="B35" s="7"/>
      <c r="C35" s="10">
        <v>33</v>
      </c>
      <c r="D35" s="7"/>
      <c r="E35" s="20"/>
      <c r="F35" s="17"/>
      <c r="G35" s="17"/>
      <c r="H35" s="7"/>
      <c r="I35" s="8"/>
      <c r="J35" s="9"/>
      <c r="K35" s="9"/>
      <c r="L35" s="9"/>
      <c r="M35" s="9"/>
      <c r="N35" s="7"/>
      <c r="O35" s="19"/>
      <c r="P35" s="19"/>
      <c r="Q35" s="7"/>
      <c r="R35" s="19"/>
      <c r="S35" s="19"/>
      <c r="T35" s="5" t="str">
        <f>IFERROR(IF(OR(Ronda2_1[[#This Row],[Tempo Total]]="DQ",Ronda2_1[[#This Row],[Voltas]]&lt;Config!$D$2*LARGE(Ronda2_1[Voltas],1)),,VLOOKUP(Ronda2_1[[#This Row],[Pos.]],tabela_pontos[],2,FALSE)),"")</f>
        <v/>
      </c>
      <c r="U35" s="21"/>
    </row>
    <row r="36" spans="1:21" x14ac:dyDescent="0.25">
      <c r="A36" s="6"/>
      <c r="B36" s="7"/>
      <c r="C36" s="10">
        <v>34</v>
      </c>
      <c r="D36" s="7"/>
      <c r="E36" s="20"/>
      <c r="F36" s="17"/>
      <c r="G36" s="17"/>
      <c r="H36" s="7"/>
      <c r="I36" s="8"/>
      <c r="J36" s="9"/>
      <c r="K36" s="9"/>
      <c r="L36" s="9"/>
      <c r="M36" s="9"/>
      <c r="N36" s="7"/>
      <c r="O36" s="19"/>
      <c r="P36" s="19"/>
      <c r="Q36" s="7"/>
      <c r="R36" s="19"/>
      <c r="S36" s="19"/>
      <c r="T36" s="5" t="str">
        <f>IFERROR(IF(OR(Ronda2_1[[#This Row],[Tempo Total]]="DQ",Ronda2_1[[#This Row],[Voltas]]&lt;Config!$D$2*LARGE(Ronda2_1[Voltas],1)),,VLOOKUP(Ronda2_1[[#This Row],[Pos.]],tabela_pontos[],2,FALSE)),"")</f>
        <v/>
      </c>
      <c r="U36" s="21"/>
    </row>
    <row r="37" spans="1:21" x14ac:dyDescent="0.25">
      <c r="A37" s="6"/>
      <c r="B37" s="7"/>
      <c r="C37" s="10">
        <v>35</v>
      </c>
      <c r="D37" s="7"/>
      <c r="E37" s="20" t="str">
        <f>IFERROR(VLOOKUP(Ronda2_1[[#This Row],[Piloto]],#REF!,2,FALSE),"")</f>
        <v/>
      </c>
      <c r="F37" s="17"/>
      <c r="G37" s="17"/>
      <c r="H37" s="7"/>
      <c r="I37" s="8"/>
      <c r="J37" s="9"/>
      <c r="K37" s="9"/>
      <c r="L37" s="9"/>
      <c r="M37" s="9"/>
      <c r="N37" s="7"/>
      <c r="O37" s="19"/>
      <c r="P37" s="19"/>
      <c r="Q37" s="7"/>
      <c r="R37" s="19"/>
      <c r="S37" s="19"/>
      <c r="T37" s="5" t="str">
        <f>IFERROR(IF(OR(Ronda2_1[[#This Row],[Tempo Total]]="DQ",Ronda2_1[[#This Row],[Voltas]]&lt;Config!$D$2*LARGE(Ronda2_1[Voltas],1)),,VLOOKUP(Ronda2_1[[#This Row],[Pos.]],tabela_pontos[],2,FALSE)),"")</f>
        <v/>
      </c>
      <c r="U37" s="21"/>
    </row>
    <row r="38" spans="1:21" ht="21" x14ac:dyDescent="0.25">
      <c r="A38" s="46" t="s">
        <v>26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21"/>
    </row>
    <row r="39" spans="1:21" x14ac:dyDescent="0.25">
      <c r="A39" s="4" t="s">
        <v>0</v>
      </c>
      <c r="B39" s="4" t="s">
        <v>5</v>
      </c>
      <c r="C39" s="4" t="s">
        <v>18</v>
      </c>
      <c r="D39" s="4" t="s">
        <v>17</v>
      </c>
      <c r="E39" s="4" t="s">
        <v>1</v>
      </c>
      <c r="F39" s="4" t="s">
        <v>6</v>
      </c>
      <c r="G39" s="4" t="s">
        <v>7</v>
      </c>
      <c r="H39" s="4" t="s">
        <v>2</v>
      </c>
      <c r="I39" s="4" t="s">
        <v>3</v>
      </c>
      <c r="J39" s="4" t="s">
        <v>25</v>
      </c>
      <c r="K39" s="4" t="s">
        <v>4</v>
      </c>
      <c r="L39" s="4" t="s">
        <v>8</v>
      </c>
      <c r="M39" s="4" t="s">
        <v>20</v>
      </c>
      <c r="N39" s="15" t="s">
        <v>14</v>
      </c>
      <c r="O39" s="4" t="s">
        <v>21</v>
      </c>
      <c r="P39" s="4" t="s">
        <v>22</v>
      </c>
      <c r="Q39" s="4" t="s">
        <v>23</v>
      </c>
      <c r="R39" s="4" t="s">
        <v>16</v>
      </c>
      <c r="S39" s="4" t="s">
        <v>15</v>
      </c>
      <c r="T39" s="16" t="s">
        <v>24</v>
      </c>
      <c r="U39" s="21"/>
    </row>
    <row r="40" spans="1:21" x14ac:dyDescent="0.25">
      <c r="A40" s="6"/>
      <c r="B40" s="7"/>
      <c r="C40" s="10">
        <v>1</v>
      </c>
      <c r="D40" s="7"/>
      <c r="E40" s="20"/>
      <c r="F40" s="17"/>
      <c r="G40" s="17"/>
      <c r="H40" s="7"/>
      <c r="I40" s="8"/>
      <c r="J40" s="9"/>
      <c r="K40" s="9"/>
      <c r="L40" s="9"/>
      <c r="M40" s="9"/>
      <c r="N40" s="11"/>
      <c r="O40" s="14"/>
      <c r="P40" s="14"/>
      <c r="Q40" s="11"/>
      <c r="R40" s="14"/>
      <c r="S40" s="14"/>
      <c r="T40" s="5" t="str">
        <f>IFERROR(IF(OR(Ronda2_2[[#This Row],[Tempo Total]]="DQ",Ronda2_2[[#This Row],[Voltas]]&lt;Config!$D$2*LARGE(Ronda2_2[Voltas],1)),,VLOOKUP(Ronda2_2[[#This Row],[Pos.]],tabela_pontos[],2,FALSE)),"")</f>
        <v/>
      </c>
      <c r="U40" s="21"/>
    </row>
    <row r="41" spans="1:21" x14ac:dyDescent="0.25">
      <c r="A41" s="6"/>
      <c r="B41" s="7"/>
      <c r="C41" s="10">
        <v>2</v>
      </c>
      <c r="D41" s="7"/>
      <c r="E41" s="20"/>
      <c r="F41" s="17"/>
      <c r="G41" s="17"/>
      <c r="H41" s="7"/>
      <c r="I41" s="8"/>
      <c r="J41" s="9"/>
      <c r="K41" s="9"/>
      <c r="L41" s="9"/>
      <c r="M41" s="9"/>
      <c r="N41" s="11"/>
      <c r="O41" s="14"/>
      <c r="P41" s="14"/>
      <c r="Q41" s="11"/>
      <c r="R41" s="14"/>
      <c r="S41" s="14"/>
      <c r="T41" s="5" t="str">
        <f>IFERROR(IF(OR(Ronda2_2[[#This Row],[Tempo Total]]="DQ",Ronda2_2[[#This Row],[Voltas]]&lt;Config!$D$2*LARGE(Ronda2_2[Voltas],1)),,VLOOKUP(Ronda2_2[[#This Row],[Pos.]],tabela_pontos[],2,FALSE)),"")</f>
        <v/>
      </c>
      <c r="U41" s="21"/>
    </row>
    <row r="42" spans="1:21" x14ac:dyDescent="0.25">
      <c r="A42" s="6"/>
      <c r="B42" s="7"/>
      <c r="C42" s="10">
        <v>3</v>
      </c>
      <c r="D42" s="7"/>
      <c r="E42" s="20"/>
      <c r="F42" s="17"/>
      <c r="G42" s="17"/>
      <c r="H42" s="7"/>
      <c r="I42" s="8"/>
      <c r="J42" s="9"/>
      <c r="K42" s="9"/>
      <c r="L42" s="9"/>
      <c r="M42" s="9"/>
      <c r="N42" s="11"/>
      <c r="O42" s="14"/>
      <c r="P42" s="14"/>
      <c r="Q42" s="11"/>
      <c r="R42" s="14"/>
      <c r="S42" s="14"/>
      <c r="T42" s="5" t="str">
        <f>IFERROR(IF(OR(Ronda2_2[[#This Row],[Tempo Total]]="DQ",Ronda2_2[[#This Row],[Voltas]]&lt;Config!$D$2*LARGE(Ronda2_2[Voltas],1)),,VLOOKUP(Ronda2_2[[#This Row],[Pos.]],tabela_pontos[],2,FALSE)),"")</f>
        <v/>
      </c>
      <c r="U42" s="21"/>
    </row>
    <row r="43" spans="1:21" x14ac:dyDescent="0.25">
      <c r="A43" s="6"/>
      <c r="B43" s="7"/>
      <c r="C43" s="10">
        <v>4</v>
      </c>
      <c r="D43" s="7"/>
      <c r="E43" s="20"/>
      <c r="F43" s="17"/>
      <c r="G43" s="17"/>
      <c r="H43" s="7"/>
      <c r="I43" s="8"/>
      <c r="J43" s="9"/>
      <c r="K43" s="9"/>
      <c r="L43" s="9"/>
      <c r="M43" s="9"/>
      <c r="N43" s="11"/>
      <c r="O43" s="14"/>
      <c r="P43" s="14"/>
      <c r="Q43" s="11"/>
      <c r="R43" s="14"/>
      <c r="S43" s="14"/>
      <c r="T43" s="5" t="str">
        <f>IFERROR(IF(OR(Ronda2_2[[#This Row],[Tempo Total]]="DQ",Ronda2_2[[#This Row],[Voltas]]&lt;Config!$D$2*LARGE(Ronda2_2[Voltas],1)),,VLOOKUP(Ronda2_2[[#This Row],[Pos.]],tabela_pontos[],2,FALSE)),"")</f>
        <v/>
      </c>
      <c r="U43" s="21"/>
    </row>
    <row r="44" spans="1:21" x14ac:dyDescent="0.25">
      <c r="A44" s="6"/>
      <c r="B44" s="7"/>
      <c r="C44" s="10">
        <v>5</v>
      </c>
      <c r="D44" s="7"/>
      <c r="E44" s="20"/>
      <c r="F44" s="17"/>
      <c r="G44" s="17"/>
      <c r="H44" s="7"/>
      <c r="I44" s="8"/>
      <c r="J44" s="9"/>
      <c r="K44" s="9"/>
      <c r="L44" s="9"/>
      <c r="M44" s="9"/>
      <c r="N44" s="11"/>
      <c r="O44" s="14"/>
      <c r="P44" s="14"/>
      <c r="Q44" s="11"/>
      <c r="R44" s="14"/>
      <c r="S44" s="14"/>
      <c r="T44" s="5" t="str">
        <f>IFERROR(IF(OR(Ronda2_2[[#This Row],[Tempo Total]]="DQ",Ronda2_2[[#This Row],[Voltas]]&lt;Config!$D$2*LARGE(Ronda2_2[Voltas],1)),,VLOOKUP(Ronda2_2[[#This Row],[Pos.]],tabela_pontos[],2,FALSE)),"")</f>
        <v/>
      </c>
      <c r="U44" s="21"/>
    </row>
    <row r="45" spans="1:21" x14ac:dyDescent="0.25">
      <c r="A45" s="6"/>
      <c r="B45" s="7"/>
      <c r="C45" s="10">
        <v>6</v>
      </c>
      <c r="D45" s="7"/>
      <c r="E45" s="20"/>
      <c r="F45" s="17"/>
      <c r="G45" s="17"/>
      <c r="H45" s="7"/>
      <c r="I45" s="8"/>
      <c r="J45" s="9"/>
      <c r="K45" s="9"/>
      <c r="L45" s="9"/>
      <c r="M45" s="9"/>
      <c r="N45" s="11"/>
      <c r="O45" s="14"/>
      <c r="P45" s="14"/>
      <c r="Q45" s="11"/>
      <c r="R45" s="14"/>
      <c r="S45" s="14"/>
      <c r="T45" s="5" t="str">
        <f>IFERROR(IF(OR(Ronda2_2[[#This Row],[Tempo Total]]="DQ",Ronda2_2[[#This Row],[Voltas]]&lt;Config!$D$2*LARGE(Ronda2_2[Voltas],1)),,VLOOKUP(Ronda2_2[[#This Row],[Pos.]],tabela_pontos[],2,FALSE)),"")</f>
        <v/>
      </c>
      <c r="U45" s="21"/>
    </row>
    <row r="46" spans="1:21" x14ac:dyDescent="0.25">
      <c r="A46" s="6"/>
      <c r="B46" s="7"/>
      <c r="C46" s="10">
        <v>7</v>
      </c>
      <c r="D46" s="7"/>
      <c r="E46" s="20"/>
      <c r="F46" s="17"/>
      <c r="G46" s="17"/>
      <c r="H46" s="7"/>
      <c r="I46" s="8"/>
      <c r="J46" s="9"/>
      <c r="K46" s="9"/>
      <c r="L46" s="9"/>
      <c r="M46" s="9"/>
      <c r="N46" s="11"/>
      <c r="O46" s="14"/>
      <c r="P46" s="14"/>
      <c r="Q46" s="11"/>
      <c r="R46" s="14"/>
      <c r="S46" s="14"/>
      <c r="T46" s="5" t="str">
        <f>IFERROR(IF(OR(Ronda2_2[[#This Row],[Tempo Total]]="DQ",Ronda2_2[[#This Row],[Voltas]]&lt;Config!$D$2*LARGE(Ronda2_2[Voltas],1)),,VLOOKUP(Ronda2_2[[#This Row],[Pos.]],tabela_pontos[],2,FALSE)),"")</f>
        <v/>
      </c>
      <c r="U46" s="21"/>
    </row>
    <row r="47" spans="1:21" x14ac:dyDescent="0.25">
      <c r="A47" s="6"/>
      <c r="B47" s="7"/>
      <c r="C47" s="10">
        <v>8</v>
      </c>
      <c r="D47" s="7"/>
      <c r="E47" s="20"/>
      <c r="F47" s="17"/>
      <c r="G47" s="17"/>
      <c r="H47" s="7"/>
      <c r="I47" s="8"/>
      <c r="J47" s="9"/>
      <c r="K47" s="9"/>
      <c r="L47" s="9"/>
      <c r="M47" s="9"/>
      <c r="N47" s="11"/>
      <c r="O47" s="14"/>
      <c r="P47" s="14"/>
      <c r="Q47" s="11"/>
      <c r="R47" s="14"/>
      <c r="S47" s="14"/>
      <c r="T47" s="5" t="str">
        <f>IFERROR(IF(OR(Ronda2_2[[#This Row],[Tempo Total]]="DQ",Ronda2_2[[#This Row],[Voltas]]&lt;Config!$D$2*LARGE(Ronda2_2[Voltas],1)),,VLOOKUP(Ronda2_2[[#This Row],[Pos.]],tabela_pontos[],2,FALSE)),"")</f>
        <v/>
      </c>
      <c r="U47" s="21"/>
    </row>
    <row r="48" spans="1:21" x14ac:dyDescent="0.25">
      <c r="A48" s="6"/>
      <c r="B48" s="11"/>
      <c r="C48" s="10">
        <v>9</v>
      </c>
      <c r="D48" s="11"/>
      <c r="E48" s="20"/>
      <c r="F48" s="17"/>
      <c r="G48" s="17"/>
      <c r="H48" s="7"/>
      <c r="I48" s="12"/>
      <c r="J48" s="13"/>
      <c r="K48" s="13"/>
      <c r="L48" s="9"/>
      <c r="M48" s="9"/>
      <c r="N48" s="11"/>
      <c r="O48" s="14"/>
      <c r="P48" s="14"/>
      <c r="Q48" s="11"/>
      <c r="R48" s="14"/>
      <c r="S48" s="14"/>
      <c r="T48" s="5" t="str">
        <f>IFERROR(IF(OR(Ronda2_2[[#This Row],[Tempo Total]]="DQ",Ronda2_2[[#This Row],[Voltas]]&lt;Config!$D$2*LARGE(Ronda2_2[Voltas],1)),,VLOOKUP(Ronda2_2[[#This Row],[Pos.]],tabela_pontos[],2,FALSE)),"")</f>
        <v/>
      </c>
      <c r="U48" s="21"/>
    </row>
    <row r="49" spans="1:21" x14ac:dyDescent="0.25">
      <c r="A49" s="6"/>
      <c r="B49" s="11"/>
      <c r="C49" s="10">
        <v>10</v>
      </c>
      <c r="D49" s="11"/>
      <c r="E49" s="20"/>
      <c r="F49" s="17"/>
      <c r="G49" s="17"/>
      <c r="H49" s="7"/>
      <c r="I49" s="12"/>
      <c r="J49" s="13"/>
      <c r="K49" s="13"/>
      <c r="L49" s="9"/>
      <c r="M49" s="9"/>
      <c r="N49" s="11"/>
      <c r="O49" s="14"/>
      <c r="P49" s="14"/>
      <c r="Q49" s="11"/>
      <c r="R49" s="14"/>
      <c r="S49" s="14"/>
      <c r="T49" s="5" t="str">
        <f>IFERROR(IF(OR(Ronda2_2[[#This Row],[Tempo Total]]="DQ",Ronda2_2[[#This Row],[Voltas]]&lt;Config!$D$2*LARGE(Ronda2_2[Voltas],1)),,VLOOKUP(Ronda2_2[[#This Row],[Pos.]],tabela_pontos[],2,FALSE)),"")</f>
        <v/>
      </c>
      <c r="U49" s="21"/>
    </row>
    <row r="50" spans="1:21" x14ac:dyDescent="0.25">
      <c r="A50" s="6"/>
      <c r="B50" s="11"/>
      <c r="C50" s="10">
        <v>11</v>
      </c>
      <c r="D50" s="11"/>
      <c r="E50" s="20"/>
      <c r="F50" s="17"/>
      <c r="G50" s="17"/>
      <c r="H50" s="7"/>
      <c r="I50" s="12"/>
      <c r="J50" s="13"/>
      <c r="K50" s="13"/>
      <c r="L50" s="9"/>
      <c r="M50" s="9"/>
      <c r="N50" s="11"/>
      <c r="O50" s="14"/>
      <c r="P50" s="14"/>
      <c r="Q50" s="11"/>
      <c r="R50" s="14"/>
      <c r="S50" s="14"/>
      <c r="T50" s="5" t="str">
        <f>IFERROR(IF(OR(Ronda2_2[[#This Row],[Tempo Total]]="DQ",Ronda2_2[[#This Row],[Voltas]]&lt;Config!$D$2*LARGE(Ronda2_2[Voltas],1)),,VLOOKUP(Ronda2_2[[#This Row],[Pos.]],tabela_pontos[],2,FALSE)),"")</f>
        <v/>
      </c>
      <c r="U50" s="21"/>
    </row>
    <row r="51" spans="1:21" x14ac:dyDescent="0.25">
      <c r="A51" s="6"/>
      <c r="B51" s="11"/>
      <c r="C51" s="10">
        <v>12</v>
      </c>
      <c r="D51" s="11"/>
      <c r="E51" s="20"/>
      <c r="F51" s="17"/>
      <c r="G51" s="17"/>
      <c r="H51" s="7"/>
      <c r="I51" s="12"/>
      <c r="J51" s="13"/>
      <c r="K51" s="13"/>
      <c r="L51" s="9"/>
      <c r="M51" s="9"/>
      <c r="N51" s="11"/>
      <c r="O51" s="14"/>
      <c r="P51" s="14"/>
      <c r="Q51" s="11"/>
      <c r="R51" s="14"/>
      <c r="S51" s="14"/>
      <c r="T51" s="5" t="str">
        <f>IFERROR(IF(OR(Ronda2_2[[#This Row],[Tempo Total]]="DQ",Ronda2_2[[#This Row],[Voltas]]&lt;Config!$D$2*LARGE(Ronda2_2[Voltas],1)),,VLOOKUP(Ronda2_2[[#This Row],[Pos.]],tabela_pontos[],2,FALSE)),"")</f>
        <v/>
      </c>
      <c r="U51" s="21"/>
    </row>
    <row r="52" spans="1:21" x14ac:dyDescent="0.25">
      <c r="A52" s="6"/>
      <c r="B52" s="11"/>
      <c r="C52" s="10">
        <v>13</v>
      </c>
      <c r="D52" s="11"/>
      <c r="E52" s="20"/>
      <c r="F52" s="17"/>
      <c r="G52" s="17"/>
      <c r="H52" s="7"/>
      <c r="I52" s="12"/>
      <c r="J52" s="13"/>
      <c r="K52" s="13"/>
      <c r="L52" s="9"/>
      <c r="M52" s="9"/>
      <c r="N52" s="11"/>
      <c r="O52" s="14"/>
      <c r="P52" s="14"/>
      <c r="Q52" s="11"/>
      <c r="R52" s="14"/>
      <c r="S52" s="14"/>
      <c r="T52" s="5" t="str">
        <f>IFERROR(IF(OR(Ronda2_2[[#This Row],[Tempo Total]]="DQ",Ronda2_2[[#This Row],[Voltas]]&lt;Config!$D$2*LARGE(Ronda2_2[Voltas],1)),,VLOOKUP(Ronda2_2[[#This Row],[Pos.]],tabela_pontos[],2,FALSE)),"")</f>
        <v/>
      </c>
      <c r="U52" s="21"/>
    </row>
    <row r="53" spans="1:21" x14ac:dyDescent="0.25">
      <c r="A53" s="6"/>
      <c r="B53" s="11"/>
      <c r="C53" s="10">
        <v>14</v>
      </c>
      <c r="D53" s="11"/>
      <c r="E53" s="20"/>
      <c r="F53" s="17"/>
      <c r="G53" s="17"/>
      <c r="H53" s="7"/>
      <c r="I53" s="12"/>
      <c r="J53" s="13"/>
      <c r="K53" s="13"/>
      <c r="L53" s="9"/>
      <c r="M53" s="9"/>
      <c r="N53" s="11"/>
      <c r="O53" s="14"/>
      <c r="P53" s="14"/>
      <c r="Q53" s="11"/>
      <c r="R53" s="14"/>
      <c r="S53" s="14"/>
      <c r="T53" s="5" t="str">
        <f>IFERROR(IF(OR(Ronda2_2[[#This Row],[Tempo Total]]="DQ",Ronda2_2[[#This Row],[Voltas]]&lt;Config!$D$2*LARGE(Ronda2_2[Voltas],1)),,VLOOKUP(Ronda2_2[[#This Row],[Pos.]],tabela_pontos[],2,FALSE)),"")</f>
        <v/>
      </c>
      <c r="U53" s="21"/>
    </row>
    <row r="54" spans="1:21" x14ac:dyDescent="0.25">
      <c r="A54" s="22"/>
      <c r="B54" s="11"/>
      <c r="C54" s="10">
        <v>15</v>
      </c>
      <c r="D54" s="11"/>
      <c r="E54" s="20"/>
      <c r="F54" s="17"/>
      <c r="G54" s="17"/>
      <c r="H54" s="11"/>
      <c r="I54" s="12"/>
      <c r="J54" s="13"/>
      <c r="K54" s="13"/>
      <c r="L54" s="13"/>
      <c r="M54" s="13"/>
      <c r="N54" s="11"/>
      <c r="O54" s="14"/>
      <c r="P54" s="14"/>
      <c r="Q54" s="11"/>
      <c r="R54" s="14"/>
      <c r="S54" s="14"/>
      <c r="T54" s="5" t="str">
        <f>IFERROR(IF(OR(Ronda2_2[[#This Row],[Tempo Total]]="DQ",Ronda2_2[[#This Row],[Voltas]]&lt;Config!$D$2*LARGE(Ronda2_2[Voltas],1)),,VLOOKUP(Ronda2_2[[#This Row],[Pos.]],tabela_pontos[],2,FALSE)),"")</f>
        <v/>
      </c>
      <c r="U54" s="21"/>
    </row>
    <row r="55" spans="1:21" x14ac:dyDescent="0.25">
      <c r="A55" s="22"/>
      <c r="B55" s="11"/>
      <c r="C55" s="10">
        <v>16</v>
      </c>
      <c r="D55" s="11"/>
      <c r="E55" s="20"/>
      <c r="F55" s="17"/>
      <c r="G55" s="17"/>
      <c r="H55" s="11"/>
      <c r="I55" s="12"/>
      <c r="J55" s="13"/>
      <c r="K55" s="13"/>
      <c r="L55" s="13"/>
      <c r="M55" s="13"/>
      <c r="N55" s="11"/>
      <c r="O55" s="14"/>
      <c r="P55" s="14"/>
      <c r="Q55" s="11"/>
      <c r="R55" s="14"/>
      <c r="S55" s="14"/>
      <c r="T55" s="5" t="str">
        <f>IFERROR(IF(OR(Ronda2_2[[#This Row],[Tempo Total]]="DQ",Ronda2_2[[#This Row],[Voltas]]&lt;Config!$D$2*LARGE(Ronda2_2[Voltas],1)),,VLOOKUP(Ronda2_2[[#This Row],[Pos.]],tabela_pontos[],2,FALSE)),"")</f>
        <v/>
      </c>
      <c r="U55" s="21"/>
    </row>
    <row r="56" spans="1:21" x14ac:dyDescent="0.25">
      <c r="A56" s="22"/>
      <c r="B56" s="11"/>
      <c r="C56" s="10">
        <v>17</v>
      </c>
      <c r="D56" s="11"/>
      <c r="E56" s="20"/>
      <c r="F56" s="17"/>
      <c r="G56" s="17"/>
      <c r="H56" s="11"/>
      <c r="I56" s="12"/>
      <c r="J56" s="13"/>
      <c r="K56" s="13"/>
      <c r="L56" s="13"/>
      <c r="M56" s="13"/>
      <c r="N56" s="11"/>
      <c r="O56" s="14"/>
      <c r="P56" s="14"/>
      <c r="Q56" s="11"/>
      <c r="R56" s="14"/>
      <c r="S56" s="14"/>
      <c r="T56" s="5" t="str">
        <f>IFERROR(IF(OR(Ronda2_2[[#This Row],[Tempo Total]]="DQ",Ronda2_2[[#This Row],[Voltas]]&lt;Config!$D$2*LARGE(Ronda2_2[Voltas],1)),,VLOOKUP(Ronda2_2[[#This Row],[Pos.]],tabela_pontos[],2,FALSE)),"")</f>
        <v/>
      </c>
      <c r="U56" s="21"/>
    </row>
    <row r="57" spans="1:21" x14ac:dyDescent="0.25">
      <c r="A57" s="22"/>
      <c r="B57" s="11"/>
      <c r="C57" s="10">
        <v>18</v>
      </c>
      <c r="D57" s="11"/>
      <c r="E57" s="20"/>
      <c r="F57" s="17"/>
      <c r="G57" s="17"/>
      <c r="H57" s="11"/>
      <c r="I57" s="12"/>
      <c r="J57" s="13"/>
      <c r="K57" s="13"/>
      <c r="L57" s="13"/>
      <c r="M57" s="13"/>
      <c r="N57" s="11"/>
      <c r="O57" s="14"/>
      <c r="P57" s="14"/>
      <c r="Q57" s="11"/>
      <c r="R57" s="14"/>
      <c r="S57" s="14"/>
      <c r="T57" s="5" t="str">
        <f>IFERROR(IF(OR(Ronda2_2[[#This Row],[Tempo Total]]="DQ",Ronda2_2[[#This Row],[Voltas]]&lt;Config!$D$2*LARGE(Ronda2_2[Voltas],1)),,VLOOKUP(Ronda2_2[[#This Row],[Pos.]],tabela_pontos[],2,FALSE)),"")</f>
        <v/>
      </c>
      <c r="U57" s="21"/>
    </row>
    <row r="58" spans="1:21" x14ac:dyDescent="0.25">
      <c r="A58" s="22"/>
      <c r="B58" s="11"/>
      <c r="C58" s="10">
        <v>19</v>
      </c>
      <c r="D58" s="11"/>
      <c r="E58" s="20"/>
      <c r="F58" s="17"/>
      <c r="G58" s="17"/>
      <c r="H58" s="11"/>
      <c r="I58" s="12"/>
      <c r="J58" s="13"/>
      <c r="K58" s="13"/>
      <c r="L58" s="13"/>
      <c r="M58" s="13"/>
      <c r="N58" s="11"/>
      <c r="O58" s="14"/>
      <c r="P58" s="14"/>
      <c r="Q58" s="11"/>
      <c r="R58" s="14"/>
      <c r="S58" s="14"/>
      <c r="T58" s="5" t="str">
        <f>IFERROR(IF(OR(Ronda2_2[[#This Row],[Tempo Total]]="DQ",Ronda2_2[[#This Row],[Voltas]]&lt;Config!$D$2*LARGE(Ronda2_2[Voltas],1)),,VLOOKUP(Ronda2_2[[#This Row],[Pos.]],tabela_pontos[],2,FALSE)),"")</f>
        <v/>
      </c>
      <c r="U58" s="21"/>
    </row>
    <row r="59" spans="1:21" x14ac:dyDescent="0.25">
      <c r="A59" s="22"/>
      <c r="B59" s="11"/>
      <c r="C59" s="10">
        <v>20</v>
      </c>
      <c r="D59" s="11"/>
      <c r="E59" s="20"/>
      <c r="F59" s="17"/>
      <c r="G59" s="17"/>
      <c r="H59" s="11"/>
      <c r="I59" s="12"/>
      <c r="J59" s="13"/>
      <c r="K59" s="13"/>
      <c r="L59" s="13"/>
      <c r="M59" s="13"/>
      <c r="N59" s="11"/>
      <c r="O59" s="14"/>
      <c r="P59" s="14"/>
      <c r="Q59" s="11"/>
      <c r="R59" s="14"/>
      <c r="S59" s="14"/>
      <c r="T59" s="5" t="str">
        <f>IFERROR(IF(OR(Ronda2_2[[#This Row],[Tempo Total]]="DQ",Ronda2_2[[#This Row],[Voltas]]&lt;Config!$D$2*LARGE(Ronda2_2[Voltas],1)),,VLOOKUP(Ronda2_2[[#This Row],[Pos.]],tabela_pontos[],2,FALSE)),"")</f>
        <v/>
      </c>
      <c r="U59" s="21"/>
    </row>
    <row r="60" spans="1:21" x14ac:dyDescent="0.25">
      <c r="A60" s="22"/>
      <c r="B60" s="11"/>
      <c r="C60" s="10">
        <v>21</v>
      </c>
      <c r="D60" s="11"/>
      <c r="E60" s="20"/>
      <c r="F60" s="17"/>
      <c r="G60" s="17"/>
      <c r="H60" s="11"/>
      <c r="I60" s="12"/>
      <c r="J60" s="13"/>
      <c r="K60" s="13"/>
      <c r="L60" s="13"/>
      <c r="M60" s="13"/>
      <c r="N60" s="11"/>
      <c r="O60" s="14"/>
      <c r="P60" s="14"/>
      <c r="Q60" s="11"/>
      <c r="R60" s="14"/>
      <c r="S60" s="14"/>
      <c r="T60" s="5" t="str">
        <f>IFERROR(IF(OR(Ronda2_2[[#This Row],[Tempo Total]]="DQ",Ronda2_2[[#This Row],[Voltas]]&lt;Config!$D$2*LARGE(Ronda2_2[Voltas],1)),,VLOOKUP(Ronda2_2[[#This Row],[Pos.]],tabela_pontos[],2,FALSE)),"")</f>
        <v/>
      </c>
      <c r="U60" s="21"/>
    </row>
    <row r="61" spans="1:21" x14ac:dyDescent="0.25">
      <c r="A61" s="22"/>
      <c r="B61" s="11"/>
      <c r="C61" s="10">
        <v>22</v>
      </c>
      <c r="D61" s="11"/>
      <c r="E61" s="20"/>
      <c r="F61" s="17"/>
      <c r="G61" s="17"/>
      <c r="H61" s="11"/>
      <c r="I61" s="12"/>
      <c r="J61" s="13"/>
      <c r="K61" s="13"/>
      <c r="L61" s="13"/>
      <c r="M61" s="13"/>
      <c r="N61" s="11"/>
      <c r="O61" s="14"/>
      <c r="P61" s="14"/>
      <c r="Q61" s="11"/>
      <c r="R61" s="14"/>
      <c r="S61" s="14"/>
      <c r="T61" s="5" t="str">
        <f>IFERROR(IF(OR(Ronda2_2[[#This Row],[Tempo Total]]="DQ",Ronda2_2[[#This Row],[Voltas]]&lt;Config!$D$2*LARGE(Ronda2_2[Voltas],1)),,VLOOKUP(Ronda2_2[[#This Row],[Pos.]],tabela_pontos[],2,FALSE)),"")</f>
        <v/>
      </c>
      <c r="U61" s="21"/>
    </row>
    <row r="62" spans="1:21" x14ac:dyDescent="0.25">
      <c r="A62" s="22"/>
      <c r="B62" s="11"/>
      <c r="C62" s="10">
        <v>23</v>
      </c>
      <c r="D62" s="11"/>
      <c r="E62" s="20"/>
      <c r="F62" s="17"/>
      <c r="G62" s="17"/>
      <c r="H62" s="11"/>
      <c r="I62" s="12"/>
      <c r="J62" s="13"/>
      <c r="K62" s="13"/>
      <c r="L62" s="13"/>
      <c r="M62" s="13"/>
      <c r="N62" s="11"/>
      <c r="O62" s="14"/>
      <c r="P62" s="14"/>
      <c r="Q62" s="11"/>
      <c r="R62" s="14"/>
      <c r="S62" s="14"/>
      <c r="T62" s="5" t="str">
        <f>IFERROR(IF(OR(Ronda2_2[[#This Row],[Tempo Total]]="DQ",Ronda2_2[[#This Row],[Voltas]]&lt;Config!$D$2*LARGE(Ronda2_2[Voltas],1)),,VLOOKUP(Ronda2_2[[#This Row],[Pos.]],tabela_pontos[],2,FALSE)),"")</f>
        <v/>
      </c>
      <c r="U62" s="21"/>
    </row>
    <row r="63" spans="1:21" x14ac:dyDescent="0.25">
      <c r="A63" s="22"/>
      <c r="B63" s="11"/>
      <c r="C63" s="10">
        <v>24</v>
      </c>
      <c r="D63" s="11"/>
      <c r="E63" s="20"/>
      <c r="F63" s="17"/>
      <c r="G63" s="17"/>
      <c r="H63" s="11"/>
      <c r="I63" s="12"/>
      <c r="J63" s="13"/>
      <c r="K63" s="13"/>
      <c r="L63" s="13"/>
      <c r="M63" s="13"/>
      <c r="N63" s="11"/>
      <c r="O63" s="14"/>
      <c r="P63" s="14"/>
      <c r="Q63" s="11"/>
      <c r="R63" s="14"/>
      <c r="S63" s="14"/>
      <c r="T63" s="5" t="str">
        <f>IFERROR(IF(OR(Ronda2_2[[#This Row],[Tempo Total]]="DQ",Ronda2_2[[#This Row],[Voltas]]&lt;Config!$D$2*LARGE(Ronda2_2[Voltas],1)),,VLOOKUP(Ronda2_2[[#This Row],[Pos.]],tabela_pontos[],2,FALSE)),"")</f>
        <v/>
      </c>
      <c r="U63" s="21"/>
    </row>
    <row r="64" spans="1:21" x14ac:dyDescent="0.25">
      <c r="A64" s="6"/>
      <c r="B64" s="11"/>
      <c r="C64" s="10">
        <v>25</v>
      </c>
      <c r="D64" s="11"/>
      <c r="E64" s="20"/>
      <c r="F64" s="17"/>
      <c r="G64" s="17"/>
      <c r="H64" s="7"/>
      <c r="I64" s="12"/>
      <c r="J64" s="13"/>
      <c r="K64" s="13"/>
      <c r="L64" s="9"/>
      <c r="M64" s="9"/>
      <c r="N64" s="11"/>
      <c r="O64" s="14"/>
      <c r="P64" s="14"/>
      <c r="Q64" s="11"/>
      <c r="R64" s="14"/>
      <c r="S64" s="14"/>
      <c r="T64" s="5" t="str">
        <f>IFERROR(IF(OR(Ronda2_2[[#This Row],[Tempo Total]]="DQ",Ronda2_2[[#This Row],[Voltas]]&lt;Config!$D$2*LARGE(Ronda2_2[Voltas],1)),,VLOOKUP(Ronda2_2[[#This Row],[Pos.]],tabela_pontos[],2,FALSE)),"")</f>
        <v/>
      </c>
      <c r="U64" s="21"/>
    </row>
    <row r="65" spans="1:21" x14ac:dyDescent="0.25">
      <c r="A65" s="6"/>
      <c r="B65" s="11"/>
      <c r="C65" s="10">
        <v>26</v>
      </c>
      <c r="D65" s="11"/>
      <c r="E65" s="20"/>
      <c r="F65" s="17"/>
      <c r="G65" s="17"/>
      <c r="H65" s="7"/>
      <c r="I65" s="12"/>
      <c r="J65" s="13"/>
      <c r="K65" s="13"/>
      <c r="L65" s="9"/>
      <c r="M65" s="9"/>
      <c r="N65" s="11"/>
      <c r="O65" s="14"/>
      <c r="P65" s="14"/>
      <c r="Q65" s="11"/>
      <c r="R65" s="14"/>
      <c r="S65" s="14"/>
      <c r="T65" s="5" t="str">
        <f>IFERROR(IF(OR(Ronda2_2[[#This Row],[Tempo Total]]="DQ",Ronda2_2[[#This Row],[Voltas]]&lt;Config!$D$2*LARGE(Ronda2_2[Voltas],1)),,VLOOKUP(Ronda2_2[[#This Row],[Pos.]],tabela_pontos[],2,FALSE)),"")</f>
        <v/>
      </c>
      <c r="U65" s="21"/>
    </row>
    <row r="66" spans="1:21" x14ac:dyDescent="0.25">
      <c r="A66" s="6"/>
      <c r="B66" s="7"/>
      <c r="C66" s="10">
        <v>27</v>
      </c>
      <c r="D66" s="7"/>
      <c r="E66" s="20"/>
      <c r="F66" s="17"/>
      <c r="G66" s="17"/>
      <c r="H66" s="7"/>
      <c r="I66" s="8"/>
      <c r="J66" s="9"/>
      <c r="K66" s="9"/>
      <c r="L66" s="9"/>
      <c r="M66" s="9"/>
      <c r="N66" s="11"/>
      <c r="O66" s="14"/>
      <c r="P66" s="14"/>
      <c r="Q66" s="11"/>
      <c r="R66" s="14"/>
      <c r="S66" s="14"/>
      <c r="T66" s="5" t="str">
        <f>IFERROR(IF(OR(Ronda2_2[[#This Row],[Tempo Total]]="DQ",Ronda2_2[[#This Row],[Voltas]]&lt;Config!$D$2*LARGE(Ronda2_2[Voltas],1)),,VLOOKUP(Ronda2_2[[#This Row],[Pos.]],tabela_pontos[],2,FALSE)),"")</f>
        <v/>
      </c>
      <c r="U66" s="21"/>
    </row>
    <row r="67" spans="1:21" x14ac:dyDescent="0.25">
      <c r="A67" s="6"/>
      <c r="B67" s="11"/>
      <c r="C67" s="10">
        <v>28</v>
      </c>
      <c r="D67" s="11"/>
      <c r="E67" s="20"/>
      <c r="F67" s="17"/>
      <c r="G67" s="17"/>
      <c r="H67" s="7"/>
      <c r="I67" s="12"/>
      <c r="J67" s="13"/>
      <c r="K67" s="13"/>
      <c r="L67" s="9"/>
      <c r="M67" s="9"/>
      <c r="N67" s="11"/>
      <c r="O67" s="14"/>
      <c r="P67" s="14"/>
      <c r="Q67" s="11"/>
      <c r="R67" s="14"/>
      <c r="S67" s="14"/>
      <c r="T67" s="5" t="str">
        <f>IFERROR(IF(OR(Ronda2_2[[#This Row],[Tempo Total]]="DQ",Ronda2_2[[#This Row],[Voltas]]&lt;Config!$D$2*LARGE(Ronda2_2[Voltas],1)),,VLOOKUP(Ronda2_2[[#This Row],[Pos.]],tabela_pontos[],2,FALSE)),"")</f>
        <v/>
      </c>
      <c r="U67" s="21"/>
    </row>
    <row r="68" spans="1:21" x14ac:dyDescent="0.25">
      <c r="A68" s="6"/>
      <c r="B68" s="7"/>
      <c r="C68" s="10">
        <v>29</v>
      </c>
      <c r="D68" s="7"/>
      <c r="E68" s="20"/>
      <c r="F68" s="17"/>
      <c r="G68" s="17"/>
      <c r="H68" s="7"/>
      <c r="I68" s="8"/>
      <c r="J68" s="9"/>
      <c r="K68" s="9"/>
      <c r="L68" s="9"/>
      <c r="M68" s="9"/>
      <c r="N68" s="11"/>
      <c r="O68" s="14"/>
      <c r="P68" s="14"/>
      <c r="Q68" s="11"/>
      <c r="R68" s="14"/>
      <c r="S68" s="14"/>
      <c r="T68" s="5" t="str">
        <f>IFERROR(IF(OR(Ronda2_2[[#This Row],[Tempo Total]]="DQ",Ronda2_2[[#This Row],[Voltas]]&lt;Config!$D$2*LARGE(Ronda2_2[Voltas],1)),,VLOOKUP(Ronda2_2[[#This Row],[Pos.]],tabela_pontos[],2,FALSE)),"")</f>
        <v/>
      </c>
      <c r="U68" s="21"/>
    </row>
    <row r="69" spans="1:21" x14ac:dyDescent="0.25">
      <c r="A69" s="6"/>
      <c r="B69" s="7"/>
      <c r="C69" s="10">
        <v>30</v>
      </c>
      <c r="D69" s="7"/>
      <c r="E69" s="20"/>
      <c r="F69" s="17"/>
      <c r="G69" s="17"/>
      <c r="H69" s="7"/>
      <c r="I69" s="8"/>
      <c r="J69" s="9"/>
      <c r="K69" s="9"/>
      <c r="L69" s="9"/>
      <c r="M69" s="9"/>
      <c r="N69" s="11"/>
      <c r="O69" s="14"/>
      <c r="P69" s="14"/>
      <c r="Q69" s="11"/>
      <c r="R69" s="14"/>
      <c r="S69" s="14"/>
      <c r="T69" s="5" t="str">
        <f>IFERROR(IF(OR(Ronda2_2[[#This Row],[Tempo Total]]="DQ",Ronda2_2[[#This Row],[Voltas]]&lt;Config!$D$2*LARGE(Ronda2_2[Voltas],1)),,VLOOKUP(Ronda2_2[[#This Row],[Pos.]],tabela_pontos[],2,FALSE)),"")</f>
        <v/>
      </c>
      <c r="U69" s="21"/>
    </row>
    <row r="70" spans="1:21" x14ac:dyDescent="0.25">
      <c r="A70" s="6"/>
      <c r="B70" s="11"/>
      <c r="C70" s="10">
        <v>31</v>
      </c>
      <c r="D70" s="11"/>
      <c r="E70" s="20"/>
      <c r="F70" s="17"/>
      <c r="G70" s="17"/>
      <c r="H70" s="7"/>
      <c r="I70" s="12"/>
      <c r="J70" s="13"/>
      <c r="K70" s="13"/>
      <c r="L70" s="9"/>
      <c r="M70" s="9"/>
      <c r="N70" s="11"/>
      <c r="O70" s="14"/>
      <c r="P70" s="14"/>
      <c r="Q70" s="11"/>
      <c r="R70" s="14"/>
      <c r="S70" s="14"/>
      <c r="T70" s="5" t="str">
        <f>IFERROR(IF(OR(Ronda2_2[[#This Row],[Tempo Total]]="DQ",Ronda2_2[[#This Row],[Voltas]]&lt;Config!$D$2*LARGE(Ronda2_2[Voltas],1)),,VLOOKUP(Ronda2_2[[#This Row],[Pos.]],tabela_pontos[],2,FALSE)),"")</f>
        <v/>
      </c>
      <c r="U70" s="21"/>
    </row>
    <row r="71" spans="1:21" x14ac:dyDescent="0.25">
      <c r="A71" s="6"/>
      <c r="B71" s="11"/>
      <c r="C71" s="10">
        <v>32</v>
      </c>
      <c r="D71" s="11"/>
      <c r="E71" s="20"/>
      <c r="F71" s="17"/>
      <c r="G71" s="17"/>
      <c r="H71" s="7"/>
      <c r="I71" s="12"/>
      <c r="J71" s="13"/>
      <c r="K71" s="13"/>
      <c r="L71" s="9"/>
      <c r="M71" s="9"/>
      <c r="N71" s="11"/>
      <c r="O71" s="14"/>
      <c r="P71" s="14"/>
      <c r="Q71" s="11"/>
      <c r="R71" s="14"/>
      <c r="S71" s="14"/>
      <c r="T71" s="5" t="str">
        <f>IFERROR(IF(OR(Ronda2_2[[#This Row],[Tempo Total]]="DQ",Ronda2_2[[#This Row],[Voltas]]&lt;Config!$D$2*LARGE(Ronda2_2[Voltas],1)),,VLOOKUP(Ronda2_2[[#This Row],[Pos.]],tabela_pontos[],2,FALSE)),"")</f>
        <v/>
      </c>
      <c r="U71" s="21"/>
    </row>
    <row r="72" spans="1:21" x14ac:dyDescent="0.25">
      <c r="A72" s="6"/>
      <c r="B72" s="7"/>
      <c r="C72" s="10">
        <v>33</v>
      </c>
      <c r="D72" s="7"/>
      <c r="E72" s="20"/>
      <c r="F72" s="17"/>
      <c r="G72" s="17"/>
      <c r="H72" s="7"/>
      <c r="I72" s="8"/>
      <c r="J72" s="9"/>
      <c r="K72" s="9"/>
      <c r="L72" s="9"/>
      <c r="M72" s="9"/>
      <c r="N72" s="11"/>
      <c r="O72" s="14"/>
      <c r="P72" s="14"/>
      <c r="Q72" s="11"/>
      <c r="R72" s="14"/>
      <c r="S72" s="14"/>
      <c r="T72" s="5" t="str">
        <f>IFERROR(IF(OR(Ronda2_2[[#This Row],[Tempo Total]]="DQ",Ronda2_2[[#This Row],[Voltas]]&lt;Config!$D$2*LARGE(Ronda2_2[Voltas],1)),,VLOOKUP(Ronda2_2[[#This Row],[Pos.]],tabela_pontos[],2,FALSE)),"")</f>
        <v/>
      </c>
      <c r="U72" s="21"/>
    </row>
    <row r="73" spans="1:21" x14ac:dyDescent="0.25">
      <c r="A73" s="6"/>
      <c r="B73" s="11"/>
      <c r="C73" s="10">
        <v>34</v>
      </c>
      <c r="D73" s="11"/>
      <c r="E73" s="20"/>
      <c r="F73" s="17"/>
      <c r="G73" s="17"/>
      <c r="H73" s="7"/>
      <c r="I73" s="12"/>
      <c r="J73" s="13"/>
      <c r="K73" s="13"/>
      <c r="L73" s="9"/>
      <c r="M73" s="9"/>
      <c r="N73" s="11"/>
      <c r="O73" s="14"/>
      <c r="P73" s="14"/>
      <c r="Q73" s="11"/>
      <c r="R73" s="14"/>
      <c r="S73" s="14"/>
      <c r="T73" s="5" t="str">
        <f>IFERROR(IF(OR(Ronda2_2[[#This Row],[Tempo Total]]="DQ",Ronda2_2[[#This Row],[Voltas]]&lt;Config!$D$2*LARGE(Ronda2_2[Voltas],1)),,VLOOKUP(Ronda2_2[[#This Row],[Pos.]],tabela_pontos[],2,FALSE)),"")</f>
        <v/>
      </c>
      <c r="U73" s="21"/>
    </row>
    <row r="74" spans="1:21" x14ac:dyDescent="0.25">
      <c r="A74" s="6"/>
      <c r="B74" s="7"/>
      <c r="C74" s="10">
        <v>35</v>
      </c>
      <c r="D74" s="7"/>
      <c r="E74" s="20"/>
      <c r="F74" s="17"/>
      <c r="G74" s="17"/>
      <c r="H74" s="7"/>
      <c r="I74" s="8"/>
      <c r="J74" s="9"/>
      <c r="K74" s="9"/>
      <c r="L74" s="9"/>
      <c r="M74" s="9"/>
      <c r="N74" s="11"/>
      <c r="O74" s="14"/>
      <c r="P74" s="14"/>
      <c r="Q74" s="11"/>
      <c r="R74" s="14"/>
      <c r="S74" s="14"/>
      <c r="T74" s="5" t="str">
        <f>IFERROR(IF(OR(Ronda2_2[[#This Row],[Tempo Total]]="DQ",Ronda2_2[[#This Row],[Voltas]]&lt;Config!$D$2*LARGE(Ronda2_2[Voltas],1)),,VLOOKUP(Ronda2_2[[#This Row],[Pos.]],tabela_pontos[],2,FALSE)),"")</f>
        <v/>
      </c>
      <c r="U74" s="21"/>
    </row>
    <row r="75" spans="1:21" ht="21" x14ac:dyDescent="0.25">
      <c r="A75" s="46" t="s">
        <v>27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23"/>
    </row>
  </sheetData>
  <sheetProtection selectLockedCells="1"/>
  <protectedRanges>
    <protectedRange sqref="V2:XFD30 L48:L71 O40:O74 A40:F43 D72:L74 D44:F71 O3:O37 Q3:U32 Q33:T37 H40:K71 A35:K37 A44:C74 A3:F34 H3:K34" name="Intervalo1_1"/>
    <protectedRange sqref="M3:N37" name="Intervalo1_3"/>
    <protectedRange sqref="V1:XFD1" name="Intervalo1_6"/>
    <protectedRange sqref="O2:U2 O39:T39 U34" name="Intervalo1"/>
    <protectedRange sqref="A2:I2 K2:N2 A39:I39 K39:N39" name="Intervalo1_2_1"/>
    <protectedRange sqref="I38:K38 A38:G38" name="Intervalo1_7"/>
    <protectedRange sqref="I75:K75 A75:G75" name="Intervalo1_8"/>
    <protectedRange sqref="G3:G34 G40:G71" name="Intervalo1_4"/>
  </protectedRanges>
  <sortState ref="R3:V39">
    <sortCondition descending="1" ref="T3:T39"/>
  </sortState>
  <mergeCells count="3">
    <mergeCell ref="A75:T75"/>
    <mergeCell ref="A1:U1"/>
    <mergeCell ref="A38:T38"/>
  </mergeCells>
  <conditionalFormatting sqref="K3:K37">
    <cfRule type="top10" dxfId="194" priority="1" bottom="1" rank="1"/>
  </conditionalFormatting>
  <conditionalFormatting sqref="L3:L37">
    <cfRule type="top10" dxfId="193" priority="2" bottom="1" rank="1"/>
  </conditionalFormatting>
  <conditionalFormatting sqref="D3:D37">
    <cfRule type="iconSet" priority="3">
      <iconSet iconSet="3Arrows" reverse="1">
        <cfvo type="percent" val="0"/>
        <cfvo type="num" val="0"/>
        <cfvo type="num" val="0" gte="0"/>
      </iconSet>
    </cfRule>
  </conditionalFormatting>
  <conditionalFormatting sqref="K40:K74">
    <cfRule type="top10" dxfId="192" priority="4" bottom="1" rank="1"/>
  </conditionalFormatting>
  <conditionalFormatting sqref="L40:L74">
    <cfRule type="top10" dxfId="191" priority="5" bottom="1" rank="1"/>
  </conditionalFormatting>
  <conditionalFormatting sqref="D40:D74">
    <cfRule type="iconSet" priority="6">
      <iconSet iconSet="3Arrows" reverse="1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scale="97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75"/>
  <sheetViews>
    <sheetView showGridLines="0" showZeros="0" zoomScaleNormal="100" workbookViewId="0">
      <pane ySplit="2" topLeftCell="A3" activePane="bottomLeft" state="frozen"/>
      <selection sqref="A1:U1"/>
      <selection pane="bottomLeft" sqref="A1:U1"/>
    </sheetView>
  </sheetViews>
  <sheetFormatPr defaultColWidth="39.85546875" defaultRowHeight="12.75" x14ac:dyDescent="0.25"/>
  <cols>
    <col min="1" max="1" width="14" style="3" bestFit="1" customWidth="1"/>
    <col min="2" max="2" width="6.140625" style="3" bestFit="1" customWidth="1"/>
    <col min="3" max="3" width="4.42578125" style="3" bestFit="1" customWidth="1"/>
    <col min="4" max="4" width="5" style="3" bestFit="1" customWidth="1"/>
    <col min="5" max="5" width="23.140625" style="3" bestFit="1" customWidth="1"/>
    <col min="6" max="6" width="13.28515625" style="3" bestFit="1" customWidth="1"/>
    <col min="7" max="7" width="6.42578125" style="3" bestFit="1" customWidth="1"/>
    <col min="8" max="8" width="6" style="3" bestFit="1" customWidth="1"/>
    <col min="9" max="9" width="10.85546875" style="3" bestFit="1" customWidth="1"/>
    <col min="10" max="10" width="8.42578125" style="3" bestFit="1" customWidth="1"/>
    <col min="11" max="11" width="11" style="3" bestFit="1" customWidth="1"/>
    <col min="12" max="12" width="10.28515625" style="1" bestFit="1" customWidth="1"/>
    <col min="13" max="13" width="13.28515625" style="1" bestFit="1" customWidth="1"/>
    <col min="14" max="14" width="2.7109375" style="1" bestFit="1" customWidth="1"/>
    <col min="15" max="15" width="9.140625" style="3" bestFit="1" customWidth="1"/>
    <col min="16" max="16" width="10.5703125" style="3" bestFit="1" customWidth="1"/>
    <col min="17" max="17" width="4.28515625" style="3" bestFit="1" customWidth="1"/>
    <col min="18" max="18" width="6.140625" style="3" bestFit="1" customWidth="1"/>
    <col min="19" max="19" width="5.140625" style="3" bestFit="1" customWidth="1"/>
    <col min="20" max="20" width="4" style="3" bestFit="1" customWidth="1"/>
    <col min="21" max="21" width="4" style="3" customWidth="1"/>
    <col min="22" max="16384" width="39.85546875" style="3"/>
  </cols>
  <sheetData>
    <row r="1" spans="1:21" ht="27.75" x14ac:dyDescent="0.25">
      <c r="A1" s="47" t="s">
        <v>107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x14ac:dyDescent="0.25">
      <c r="A2" s="4" t="s">
        <v>0</v>
      </c>
      <c r="B2" s="4" t="s">
        <v>5</v>
      </c>
      <c r="C2" s="4" t="s">
        <v>18</v>
      </c>
      <c r="D2" s="4" t="s">
        <v>17</v>
      </c>
      <c r="E2" s="4" t="s">
        <v>1</v>
      </c>
      <c r="F2" s="4" t="s">
        <v>6</v>
      </c>
      <c r="G2" s="4" t="s">
        <v>7</v>
      </c>
      <c r="H2" s="4" t="s">
        <v>2</v>
      </c>
      <c r="I2" s="4" t="s">
        <v>3</v>
      </c>
      <c r="J2" s="4" t="s">
        <v>25</v>
      </c>
      <c r="K2" s="4" t="s">
        <v>4</v>
      </c>
      <c r="L2" s="4" t="s">
        <v>8</v>
      </c>
      <c r="M2" s="4" t="s">
        <v>20</v>
      </c>
      <c r="N2" s="15" t="s">
        <v>14</v>
      </c>
      <c r="O2" s="4" t="s">
        <v>21</v>
      </c>
      <c r="P2" s="4" t="s">
        <v>22</v>
      </c>
      <c r="Q2" s="4" t="s">
        <v>23</v>
      </c>
      <c r="R2" s="4" t="s">
        <v>16</v>
      </c>
      <c r="S2" s="4" t="s">
        <v>15</v>
      </c>
      <c r="T2" s="16" t="s">
        <v>24</v>
      </c>
      <c r="U2" s="21"/>
    </row>
    <row r="3" spans="1:21" x14ac:dyDescent="0.25">
      <c r="A3" s="6"/>
      <c r="B3" s="7"/>
      <c r="C3" s="10">
        <v>1</v>
      </c>
      <c r="D3" s="7"/>
      <c r="E3" s="20" t="str">
        <f>IFERROR(VLOOKUP(Ronda3_1[[#This Row],[Piloto]],#REF!,2,FALSE),"")</f>
        <v/>
      </c>
      <c r="F3" s="17"/>
      <c r="G3" s="17"/>
      <c r="H3" s="7"/>
      <c r="I3" s="8"/>
      <c r="J3" s="9"/>
      <c r="K3" s="9"/>
      <c r="L3" s="9"/>
      <c r="M3" s="9"/>
      <c r="N3" s="11"/>
      <c r="O3" s="14"/>
      <c r="P3" s="14"/>
      <c r="Q3" s="11"/>
      <c r="R3" s="14"/>
      <c r="S3" s="14"/>
      <c r="T3" s="5" t="str">
        <f>IFERROR(IF(OR(Ronda3_1[[#This Row],[Tempo Total]]="DQ",Ronda3_1[[#This Row],[Voltas]]&lt;Config!$D$2*LARGE(Ronda3_1[Voltas],1)),,VLOOKUP(Ronda3_1[[#This Row],[Pos.]],tabela_pontos[],2,FALSE)),"")</f>
        <v/>
      </c>
      <c r="U3" s="21"/>
    </row>
    <row r="4" spans="1:21" x14ac:dyDescent="0.25">
      <c r="A4" s="6"/>
      <c r="B4" s="7"/>
      <c r="C4" s="10">
        <v>2</v>
      </c>
      <c r="D4" s="7"/>
      <c r="E4" s="20"/>
      <c r="F4" s="17"/>
      <c r="G4" s="17"/>
      <c r="H4" s="7"/>
      <c r="I4" s="8"/>
      <c r="J4" s="9"/>
      <c r="K4" s="9"/>
      <c r="L4" s="9"/>
      <c r="M4" s="9"/>
      <c r="N4" s="11"/>
      <c r="O4" s="14"/>
      <c r="P4" s="14"/>
      <c r="Q4" s="11"/>
      <c r="R4" s="14"/>
      <c r="S4" s="14"/>
      <c r="T4" s="5" t="str">
        <f>IFERROR(IF(OR(Ronda3_1[[#This Row],[Tempo Total]]="DQ",Ronda3_1[[#This Row],[Voltas]]&lt;Config!$D$2*LARGE(Ronda3_1[Voltas],1)),,VLOOKUP(Ronda3_1[[#This Row],[Pos.]],tabela_pontos[],2,FALSE)),"")</f>
        <v/>
      </c>
      <c r="U4" s="21"/>
    </row>
    <row r="5" spans="1:21" x14ac:dyDescent="0.25">
      <c r="A5" s="6"/>
      <c r="B5" s="7"/>
      <c r="C5" s="10">
        <v>3</v>
      </c>
      <c r="D5" s="7"/>
      <c r="E5" s="20"/>
      <c r="F5" s="17"/>
      <c r="G5" s="17"/>
      <c r="H5" s="7"/>
      <c r="I5" s="8"/>
      <c r="J5" s="9"/>
      <c r="K5" s="9"/>
      <c r="L5" s="9"/>
      <c r="M5" s="9"/>
      <c r="N5" s="11"/>
      <c r="O5" s="14"/>
      <c r="P5" s="14"/>
      <c r="Q5" s="11"/>
      <c r="R5" s="14"/>
      <c r="S5" s="14"/>
      <c r="T5" s="5" t="str">
        <f>IFERROR(IF(OR(Ronda3_1[[#This Row],[Tempo Total]]="DQ",Ronda3_1[[#This Row],[Voltas]]&lt;Config!$D$2*LARGE(Ronda3_1[Voltas],1)),,VLOOKUP(Ronda3_1[[#This Row],[Pos.]],tabela_pontos[],2,FALSE)),"")</f>
        <v/>
      </c>
      <c r="U5" s="21"/>
    </row>
    <row r="6" spans="1:21" x14ac:dyDescent="0.25">
      <c r="A6" s="6"/>
      <c r="B6" s="7"/>
      <c r="C6" s="10">
        <v>4</v>
      </c>
      <c r="D6" s="7"/>
      <c r="E6" s="20"/>
      <c r="F6" s="17"/>
      <c r="G6" s="17"/>
      <c r="H6" s="7"/>
      <c r="I6" s="8"/>
      <c r="J6" s="9"/>
      <c r="K6" s="9"/>
      <c r="L6" s="9"/>
      <c r="M6" s="9"/>
      <c r="N6" s="11"/>
      <c r="O6" s="14"/>
      <c r="P6" s="14"/>
      <c r="Q6" s="11"/>
      <c r="R6" s="14"/>
      <c r="S6" s="14"/>
      <c r="T6" s="5" t="str">
        <f>IFERROR(IF(OR(Ronda3_1[[#This Row],[Tempo Total]]="DQ",Ronda3_1[[#This Row],[Voltas]]&lt;Config!$D$2*LARGE(Ronda3_1[Voltas],1)),,VLOOKUP(Ronda3_1[[#This Row],[Pos.]],tabela_pontos[],2,FALSE)),"")</f>
        <v/>
      </c>
      <c r="U6" s="21"/>
    </row>
    <row r="7" spans="1:21" x14ac:dyDescent="0.25">
      <c r="A7" s="6"/>
      <c r="B7" s="7"/>
      <c r="C7" s="10">
        <v>5</v>
      </c>
      <c r="D7" s="7"/>
      <c r="E7" s="20"/>
      <c r="F7" s="17"/>
      <c r="G7" s="17"/>
      <c r="H7" s="7"/>
      <c r="I7" s="8"/>
      <c r="J7" s="9"/>
      <c r="K7" s="9"/>
      <c r="L7" s="9"/>
      <c r="M7" s="9"/>
      <c r="N7" s="11"/>
      <c r="O7" s="14"/>
      <c r="P7" s="14"/>
      <c r="Q7" s="11"/>
      <c r="R7" s="14"/>
      <c r="S7" s="14"/>
      <c r="T7" s="5" t="str">
        <f>IFERROR(IF(OR(Ronda3_1[[#This Row],[Tempo Total]]="DQ",Ronda3_1[[#This Row],[Voltas]]&lt;Config!$D$2*LARGE(Ronda3_1[Voltas],1)),,VLOOKUP(Ronda3_1[[#This Row],[Pos.]],tabela_pontos[],2,FALSE)),"")</f>
        <v/>
      </c>
      <c r="U7" s="21"/>
    </row>
    <row r="8" spans="1:21" ht="12.75" customHeight="1" x14ac:dyDescent="0.25">
      <c r="A8" s="6"/>
      <c r="B8" s="7"/>
      <c r="C8" s="10">
        <v>6</v>
      </c>
      <c r="D8" s="7"/>
      <c r="E8" s="20"/>
      <c r="F8" s="17"/>
      <c r="G8" s="17"/>
      <c r="H8" s="7"/>
      <c r="I8" s="8"/>
      <c r="J8" s="9"/>
      <c r="K8" s="9"/>
      <c r="L8" s="9"/>
      <c r="M8" s="9"/>
      <c r="N8" s="11"/>
      <c r="O8" s="14"/>
      <c r="P8" s="14"/>
      <c r="Q8" s="11"/>
      <c r="R8" s="14"/>
      <c r="S8" s="14"/>
      <c r="T8" s="5" t="str">
        <f>IFERROR(IF(OR(Ronda3_1[[#This Row],[Tempo Total]]="DQ",Ronda3_1[[#This Row],[Voltas]]&lt;Config!$D$2*LARGE(Ronda3_1[Voltas],1)),,VLOOKUP(Ronda3_1[[#This Row],[Pos.]],tabela_pontos[],2,FALSE)),"")</f>
        <v/>
      </c>
      <c r="U8" s="21"/>
    </row>
    <row r="9" spans="1:21" ht="12.75" customHeight="1" x14ac:dyDescent="0.25">
      <c r="A9" s="6"/>
      <c r="B9" s="7"/>
      <c r="C9" s="10">
        <v>7</v>
      </c>
      <c r="D9" s="7"/>
      <c r="E9" s="20"/>
      <c r="F9" s="17"/>
      <c r="G9" s="17"/>
      <c r="H9" s="7"/>
      <c r="I9" s="8"/>
      <c r="J9" s="9"/>
      <c r="K9" s="9"/>
      <c r="L9" s="9"/>
      <c r="M9" s="9"/>
      <c r="N9" s="11"/>
      <c r="O9" s="14"/>
      <c r="P9" s="14"/>
      <c r="Q9" s="11"/>
      <c r="R9" s="14"/>
      <c r="S9" s="14"/>
      <c r="T9" s="5" t="str">
        <f>IFERROR(IF(OR(Ronda3_1[[#This Row],[Tempo Total]]="DQ",Ronda3_1[[#This Row],[Voltas]]&lt;Config!$D$2*LARGE(Ronda3_1[Voltas],1)),,VLOOKUP(Ronda3_1[[#This Row],[Pos.]],tabela_pontos[],2,FALSE)),"")</f>
        <v/>
      </c>
      <c r="U9" s="21"/>
    </row>
    <row r="10" spans="1:21" x14ac:dyDescent="0.25">
      <c r="A10" s="6"/>
      <c r="B10" s="7"/>
      <c r="C10" s="10">
        <v>8</v>
      </c>
      <c r="D10" s="7"/>
      <c r="E10" s="20"/>
      <c r="F10" s="17"/>
      <c r="G10" s="17"/>
      <c r="H10" s="7"/>
      <c r="I10" s="8"/>
      <c r="J10" s="9"/>
      <c r="K10" s="9"/>
      <c r="L10" s="9"/>
      <c r="M10" s="9"/>
      <c r="N10" s="11"/>
      <c r="O10" s="14"/>
      <c r="P10" s="14"/>
      <c r="Q10" s="11"/>
      <c r="R10" s="14"/>
      <c r="S10" s="14"/>
      <c r="T10" s="5" t="str">
        <f>IFERROR(IF(OR(Ronda3_1[[#This Row],[Tempo Total]]="DQ",Ronda3_1[[#This Row],[Voltas]]&lt;Config!$D$2*LARGE(Ronda3_1[Voltas],1)),,VLOOKUP(Ronda3_1[[#This Row],[Pos.]],tabela_pontos[],2,FALSE)),"")</f>
        <v/>
      </c>
      <c r="U10" s="21"/>
    </row>
    <row r="11" spans="1:21" x14ac:dyDescent="0.25">
      <c r="A11" s="6"/>
      <c r="B11" s="11"/>
      <c r="C11" s="10">
        <v>9</v>
      </c>
      <c r="D11" s="11"/>
      <c r="E11" s="20"/>
      <c r="F11" s="17"/>
      <c r="G11" s="17"/>
      <c r="H11" s="7"/>
      <c r="I11" s="12"/>
      <c r="J11" s="13"/>
      <c r="K11" s="13"/>
      <c r="L11" s="9"/>
      <c r="M11" s="9"/>
      <c r="N11" s="11"/>
      <c r="O11" s="14"/>
      <c r="P11" s="14"/>
      <c r="Q11" s="11"/>
      <c r="R11" s="14"/>
      <c r="S11" s="14"/>
      <c r="T11" s="5" t="str">
        <f>IFERROR(IF(OR(Ronda3_1[[#This Row],[Tempo Total]]="DQ",Ronda3_1[[#This Row],[Voltas]]&lt;Config!$D$2*LARGE(Ronda3_1[Voltas],1)),,VLOOKUP(Ronda3_1[[#This Row],[Pos.]],tabela_pontos[],2,FALSE)),"")</f>
        <v/>
      </c>
      <c r="U11" s="21"/>
    </row>
    <row r="12" spans="1:21" x14ac:dyDescent="0.25">
      <c r="A12" s="6"/>
      <c r="B12" s="11"/>
      <c r="C12" s="10">
        <v>10</v>
      </c>
      <c r="D12" s="11"/>
      <c r="E12" s="20"/>
      <c r="F12" s="17"/>
      <c r="G12" s="17"/>
      <c r="H12" s="7"/>
      <c r="I12" s="12"/>
      <c r="J12" s="13"/>
      <c r="K12" s="13"/>
      <c r="L12" s="9"/>
      <c r="M12" s="9"/>
      <c r="N12" s="11"/>
      <c r="O12" s="14"/>
      <c r="P12" s="14"/>
      <c r="Q12" s="11"/>
      <c r="R12" s="14"/>
      <c r="S12" s="14"/>
      <c r="T12" s="5" t="str">
        <f>IFERROR(IF(OR(Ronda3_1[[#This Row],[Tempo Total]]="DQ",Ronda3_1[[#This Row],[Voltas]]&lt;Config!$D$2*LARGE(Ronda3_1[Voltas],1)),,VLOOKUP(Ronda3_1[[#This Row],[Pos.]],tabela_pontos[],2,FALSE)),"")</f>
        <v/>
      </c>
      <c r="U12" s="21"/>
    </row>
    <row r="13" spans="1:21" x14ac:dyDescent="0.25">
      <c r="A13" s="6"/>
      <c r="B13" s="11"/>
      <c r="C13" s="10">
        <v>11</v>
      </c>
      <c r="D13" s="11"/>
      <c r="E13" s="20"/>
      <c r="F13" s="17"/>
      <c r="G13" s="17"/>
      <c r="H13" s="7"/>
      <c r="I13" s="12"/>
      <c r="J13" s="13"/>
      <c r="K13" s="13"/>
      <c r="L13" s="9"/>
      <c r="M13" s="9"/>
      <c r="N13" s="11"/>
      <c r="O13" s="14"/>
      <c r="P13" s="14"/>
      <c r="Q13" s="11"/>
      <c r="R13" s="14"/>
      <c r="S13" s="14"/>
      <c r="T13" s="5" t="str">
        <f>IFERROR(IF(OR(Ronda3_1[[#This Row],[Tempo Total]]="DQ",Ronda3_1[[#This Row],[Voltas]]&lt;Config!$D$2*LARGE(Ronda3_1[Voltas],1)),,VLOOKUP(Ronda3_1[[#This Row],[Pos.]],tabela_pontos[],2,FALSE)),"")</f>
        <v/>
      </c>
      <c r="U13" s="21"/>
    </row>
    <row r="14" spans="1:21" x14ac:dyDescent="0.25">
      <c r="A14" s="6"/>
      <c r="B14" s="11"/>
      <c r="C14" s="10">
        <v>12</v>
      </c>
      <c r="D14" s="11"/>
      <c r="E14" s="20"/>
      <c r="F14" s="17"/>
      <c r="G14" s="17"/>
      <c r="H14" s="7"/>
      <c r="I14" s="12"/>
      <c r="J14" s="13"/>
      <c r="K14" s="13"/>
      <c r="L14" s="9"/>
      <c r="M14" s="9"/>
      <c r="N14" s="11"/>
      <c r="O14" s="14"/>
      <c r="P14" s="14"/>
      <c r="Q14" s="11"/>
      <c r="R14" s="14"/>
      <c r="S14" s="14"/>
      <c r="T14" s="5" t="str">
        <f>IFERROR(IF(OR(Ronda3_1[[#This Row],[Tempo Total]]="DQ",Ronda3_1[[#This Row],[Voltas]]&lt;Config!$D$2*LARGE(Ronda3_1[Voltas],1)),,VLOOKUP(Ronda3_1[[#This Row],[Pos.]],tabela_pontos[],2,FALSE)),"")</f>
        <v/>
      </c>
      <c r="U14" s="21"/>
    </row>
    <row r="15" spans="1:21" x14ac:dyDescent="0.25">
      <c r="A15" s="6"/>
      <c r="B15" s="11"/>
      <c r="C15" s="10">
        <v>13</v>
      </c>
      <c r="D15" s="11"/>
      <c r="E15" s="20"/>
      <c r="F15" s="17"/>
      <c r="G15" s="17"/>
      <c r="H15" s="7"/>
      <c r="I15" s="12"/>
      <c r="J15" s="13"/>
      <c r="K15" s="13"/>
      <c r="L15" s="9"/>
      <c r="M15" s="9"/>
      <c r="N15" s="11"/>
      <c r="O15" s="14"/>
      <c r="P15" s="14"/>
      <c r="Q15" s="11"/>
      <c r="R15" s="14"/>
      <c r="S15" s="14"/>
      <c r="T15" s="5" t="str">
        <f>IFERROR(IF(OR(Ronda3_1[[#This Row],[Tempo Total]]="DQ",Ronda3_1[[#This Row],[Voltas]]&lt;Config!$D$2*LARGE(Ronda3_1[Voltas],1)),,VLOOKUP(Ronda3_1[[#This Row],[Pos.]],tabela_pontos[],2,FALSE)),"")</f>
        <v/>
      </c>
      <c r="U15" s="21"/>
    </row>
    <row r="16" spans="1:21" x14ac:dyDescent="0.25">
      <c r="A16" s="6"/>
      <c r="B16" s="11"/>
      <c r="C16" s="10">
        <v>14</v>
      </c>
      <c r="D16" s="11"/>
      <c r="E16" s="20"/>
      <c r="F16" s="17"/>
      <c r="G16" s="17"/>
      <c r="H16" s="7"/>
      <c r="I16" s="12"/>
      <c r="J16" s="13"/>
      <c r="K16" s="13"/>
      <c r="L16" s="9"/>
      <c r="M16" s="9"/>
      <c r="N16" s="11"/>
      <c r="O16" s="14"/>
      <c r="P16" s="14"/>
      <c r="Q16" s="11"/>
      <c r="R16" s="14"/>
      <c r="S16" s="14"/>
      <c r="T16" s="5" t="str">
        <f>IFERROR(IF(OR(Ronda3_1[[#This Row],[Tempo Total]]="DQ",Ronda3_1[[#This Row],[Voltas]]&lt;Config!$D$2*LARGE(Ronda3_1[Voltas],1)),,VLOOKUP(Ronda3_1[[#This Row],[Pos.]],tabela_pontos[],2,FALSE)),"")</f>
        <v/>
      </c>
      <c r="U16" s="21"/>
    </row>
    <row r="17" spans="1:21" x14ac:dyDescent="0.25">
      <c r="A17" s="6"/>
      <c r="B17" s="11"/>
      <c r="C17" s="10">
        <v>15</v>
      </c>
      <c r="D17" s="11"/>
      <c r="E17" s="20"/>
      <c r="F17" s="17"/>
      <c r="G17" s="17"/>
      <c r="H17" s="7"/>
      <c r="I17" s="12"/>
      <c r="J17" s="13"/>
      <c r="K17" s="13"/>
      <c r="L17" s="9"/>
      <c r="M17" s="9"/>
      <c r="N17" s="11"/>
      <c r="O17" s="14"/>
      <c r="P17" s="14"/>
      <c r="Q17" s="11"/>
      <c r="R17" s="14"/>
      <c r="S17" s="14"/>
      <c r="T17" s="5" t="str">
        <f>IFERROR(IF(OR(Ronda3_1[[#This Row],[Tempo Total]]="DQ",Ronda3_1[[#This Row],[Voltas]]&lt;Config!$D$2*LARGE(Ronda3_1[Voltas],1)),,VLOOKUP(Ronda3_1[[#This Row],[Pos.]],tabela_pontos[],2,FALSE)),"")</f>
        <v/>
      </c>
      <c r="U17" s="21"/>
    </row>
    <row r="18" spans="1:21" x14ac:dyDescent="0.25">
      <c r="A18" s="6"/>
      <c r="B18" s="11"/>
      <c r="C18" s="10">
        <v>16</v>
      </c>
      <c r="D18" s="11"/>
      <c r="E18" s="20"/>
      <c r="F18" s="17"/>
      <c r="G18" s="17"/>
      <c r="H18" s="7"/>
      <c r="I18" s="12"/>
      <c r="J18" s="13"/>
      <c r="K18" s="13"/>
      <c r="L18" s="9"/>
      <c r="M18" s="9"/>
      <c r="N18" s="11"/>
      <c r="O18" s="14"/>
      <c r="P18" s="14"/>
      <c r="Q18" s="11"/>
      <c r="R18" s="14"/>
      <c r="S18" s="14"/>
      <c r="T18" s="5" t="str">
        <f>IFERROR(IF(OR(Ronda3_1[[#This Row],[Tempo Total]]="DQ",Ronda3_1[[#This Row],[Voltas]]&lt;Config!$D$2*LARGE(Ronda3_1[Voltas],1)),,VLOOKUP(Ronda3_1[[#This Row],[Pos.]],tabela_pontos[],2,FALSE)),"")</f>
        <v/>
      </c>
      <c r="U18" s="21"/>
    </row>
    <row r="19" spans="1:21" x14ac:dyDescent="0.25">
      <c r="A19" s="6"/>
      <c r="B19" s="7"/>
      <c r="C19" s="10">
        <v>17</v>
      </c>
      <c r="D19" s="7"/>
      <c r="E19" s="20"/>
      <c r="F19" s="17"/>
      <c r="G19" s="17"/>
      <c r="H19" s="7"/>
      <c r="I19" s="8"/>
      <c r="J19" s="9"/>
      <c r="K19" s="9"/>
      <c r="L19" s="9"/>
      <c r="M19" s="9"/>
      <c r="N19" s="11"/>
      <c r="O19" s="14"/>
      <c r="P19" s="14"/>
      <c r="Q19" s="11"/>
      <c r="R19" s="14"/>
      <c r="S19" s="14"/>
      <c r="T19" s="5" t="str">
        <f>IFERROR(IF(OR(Ronda3_1[[#This Row],[Tempo Total]]="DQ",Ronda3_1[[#This Row],[Voltas]]&lt;Config!$D$2*LARGE(Ronda3_1[Voltas],1)),,VLOOKUP(Ronda3_1[[#This Row],[Pos.]],tabela_pontos[],2,FALSE)),"")</f>
        <v/>
      </c>
      <c r="U19" s="21"/>
    </row>
    <row r="20" spans="1:21" x14ac:dyDescent="0.25">
      <c r="A20" s="6"/>
      <c r="B20" s="11"/>
      <c r="C20" s="10">
        <v>18</v>
      </c>
      <c r="D20" s="11"/>
      <c r="E20" s="20"/>
      <c r="F20" s="17"/>
      <c r="G20" s="17"/>
      <c r="H20" s="7"/>
      <c r="I20" s="12"/>
      <c r="J20" s="13"/>
      <c r="K20" s="13"/>
      <c r="L20" s="9"/>
      <c r="M20" s="9"/>
      <c r="N20" s="11"/>
      <c r="O20" s="14"/>
      <c r="P20" s="14"/>
      <c r="Q20" s="11"/>
      <c r="R20" s="14"/>
      <c r="S20" s="14"/>
      <c r="T20" s="5" t="str">
        <f>IFERROR(IF(OR(Ronda3_1[[#This Row],[Tempo Total]]="DQ",Ronda3_1[[#This Row],[Voltas]]&lt;Config!$D$2*LARGE(Ronda3_1[Voltas],1)),,VLOOKUP(Ronda3_1[[#This Row],[Pos.]],tabela_pontos[],2,FALSE)),"")</f>
        <v/>
      </c>
      <c r="U20" s="21"/>
    </row>
    <row r="21" spans="1:21" x14ac:dyDescent="0.25">
      <c r="A21" s="6"/>
      <c r="B21" s="7"/>
      <c r="C21" s="10">
        <v>19</v>
      </c>
      <c r="D21" s="7"/>
      <c r="E21" s="20"/>
      <c r="F21" s="17"/>
      <c r="G21" s="17"/>
      <c r="H21" s="7"/>
      <c r="I21" s="8"/>
      <c r="J21" s="9"/>
      <c r="K21" s="9"/>
      <c r="L21" s="9"/>
      <c r="M21" s="9"/>
      <c r="N21" s="11"/>
      <c r="O21" s="14"/>
      <c r="P21" s="14"/>
      <c r="Q21" s="11"/>
      <c r="R21" s="14"/>
      <c r="S21" s="14"/>
      <c r="T21" s="5" t="str">
        <f>IFERROR(IF(OR(Ronda3_1[[#This Row],[Tempo Total]]="DQ",Ronda3_1[[#This Row],[Voltas]]&lt;Config!$D$2*LARGE(Ronda3_1[Voltas],1)),,VLOOKUP(Ronda3_1[[#This Row],[Pos.]],tabela_pontos[],2,FALSE)),"")</f>
        <v/>
      </c>
      <c r="U21" s="21"/>
    </row>
    <row r="22" spans="1:21" x14ac:dyDescent="0.25">
      <c r="A22" s="6"/>
      <c r="B22" s="7"/>
      <c r="C22" s="10">
        <v>20</v>
      </c>
      <c r="D22" s="7"/>
      <c r="E22" s="20"/>
      <c r="F22" s="17"/>
      <c r="G22" s="17"/>
      <c r="H22" s="7"/>
      <c r="I22" s="8"/>
      <c r="J22" s="9"/>
      <c r="K22" s="9"/>
      <c r="L22" s="9"/>
      <c r="M22" s="9"/>
      <c r="N22" s="11"/>
      <c r="O22" s="14"/>
      <c r="P22" s="14"/>
      <c r="Q22" s="11"/>
      <c r="R22" s="14"/>
      <c r="S22" s="14"/>
      <c r="T22" s="5" t="str">
        <f>IFERROR(IF(OR(Ronda3_1[[#This Row],[Tempo Total]]="DQ",Ronda3_1[[#This Row],[Voltas]]&lt;Config!$D$2*LARGE(Ronda3_1[Voltas],1)),,VLOOKUP(Ronda3_1[[#This Row],[Pos.]],tabela_pontos[],2,FALSE)),"")</f>
        <v/>
      </c>
      <c r="U22" s="21"/>
    </row>
    <row r="23" spans="1:21" x14ac:dyDescent="0.25">
      <c r="A23" s="6"/>
      <c r="B23" s="7"/>
      <c r="C23" s="10">
        <v>21</v>
      </c>
      <c r="D23" s="7"/>
      <c r="E23" s="20"/>
      <c r="F23" s="17"/>
      <c r="G23" s="17"/>
      <c r="H23" s="7"/>
      <c r="I23" s="8"/>
      <c r="J23" s="9"/>
      <c r="K23" s="9"/>
      <c r="L23" s="9"/>
      <c r="M23" s="9"/>
      <c r="N23" s="11"/>
      <c r="O23" s="14"/>
      <c r="P23" s="14"/>
      <c r="Q23" s="11"/>
      <c r="R23" s="14"/>
      <c r="S23" s="14"/>
      <c r="T23" s="5" t="str">
        <f>IFERROR(IF(OR(Ronda3_1[[#This Row],[Tempo Total]]="DQ",Ronda3_1[[#This Row],[Voltas]]&lt;Config!$D$2*LARGE(Ronda3_1[Voltas],1)),,VLOOKUP(Ronda3_1[[#This Row],[Pos.]],tabela_pontos[],2,FALSE)),"")</f>
        <v/>
      </c>
      <c r="U23" s="21"/>
    </row>
    <row r="24" spans="1:21" x14ac:dyDescent="0.25">
      <c r="A24" s="6"/>
      <c r="B24" s="7"/>
      <c r="C24" s="10">
        <v>22</v>
      </c>
      <c r="D24" s="7"/>
      <c r="E24" s="20"/>
      <c r="F24" s="17"/>
      <c r="G24" s="17"/>
      <c r="H24" s="7"/>
      <c r="I24" s="8"/>
      <c r="J24" s="9"/>
      <c r="K24" s="9"/>
      <c r="L24" s="9"/>
      <c r="M24" s="9"/>
      <c r="N24" s="11"/>
      <c r="O24" s="14"/>
      <c r="P24" s="14"/>
      <c r="Q24" s="11"/>
      <c r="R24" s="14"/>
      <c r="S24" s="14"/>
      <c r="T24" s="5" t="str">
        <f>IFERROR(IF(OR(Ronda3_1[[#This Row],[Tempo Total]]="DQ",Ronda3_1[[#This Row],[Voltas]]&lt;Config!$D$2*LARGE(Ronda3_1[Voltas],1)),,VLOOKUP(Ronda3_1[[#This Row],[Pos.]],tabela_pontos[],2,FALSE)),"")</f>
        <v/>
      </c>
      <c r="U24" s="21"/>
    </row>
    <row r="25" spans="1:21" x14ac:dyDescent="0.25">
      <c r="A25" s="6"/>
      <c r="B25" s="7"/>
      <c r="C25" s="10">
        <v>23</v>
      </c>
      <c r="D25" s="7"/>
      <c r="E25" s="20"/>
      <c r="F25" s="17"/>
      <c r="G25" s="17"/>
      <c r="H25" s="7"/>
      <c r="I25" s="8"/>
      <c r="J25" s="9"/>
      <c r="K25" s="9"/>
      <c r="L25" s="9"/>
      <c r="M25" s="9"/>
      <c r="N25" s="11"/>
      <c r="O25" s="14"/>
      <c r="P25" s="14"/>
      <c r="Q25" s="11"/>
      <c r="R25" s="14"/>
      <c r="S25" s="14"/>
      <c r="T25" s="5" t="str">
        <f>IFERROR(IF(OR(Ronda3_1[[#This Row],[Tempo Total]]="DQ",Ronda3_1[[#This Row],[Voltas]]&lt;Config!$D$2*LARGE(Ronda3_1[Voltas],1)),,VLOOKUP(Ronda3_1[[#This Row],[Pos.]],tabela_pontos[],2,FALSE)),"")</f>
        <v/>
      </c>
      <c r="U25" s="21"/>
    </row>
    <row r="26" spans="1:21" x14ac:dyDescent="0.25">
      <c r="A26" s="6"/>
      <c r="B26" s="7"/>
      <c r="C26" s="10">
        <v>24</v>
      </c>
      <c r="D26" s="7"/>
      <c r="E26" s="20"/>
      <c r="F26" s="17"/>
      <c r="G26" s="17"/>
      <c r="H26" s="7"/>
      <c r="I26" s="8"/>
      <c r="J26" s="9"/>
      <c r="K26" s="9"/>
      <c r="L26" s="9"/>
      <c r="M26" s="9"/>
      <c r="N26" s="11"/>
      <c r="O26" s="14"/>
      <c r="P26" s="14"/>
      <c r="Q26" s="11"/>
      <c r="R26" s="14"/>
      <c r="S26" s="14"/>
      <c r="T26" s="5" t="str">
        <f>IFERROR(IF(OR(Ronda3_1[[#This Row],[Tempo Total]]="DQ",Ronda3_1[[#This Row],[Voltas]]&lt;Config!$D$2*LARGE(Ronda3_1[Voltas],1)),,VLOOKUP(Ronda3_1[[#This Row],[Pos.]],tabela_pontos[],2,FALSE)),"")</f>
        <v/>
      </c>
      <c r="U26" s="21"/>
    </row>
    <row r="27" spans="1:21" x14ac:dyDescent="0.25">
      <c r="A27" s="6"/>
      <c r="B27" s="7"/>
      <c r="C27" s="10">
        <v>25</v>
      </c>
      <c r="D27" s="7"/>
      <c r="E27" s="20"/>
      <c r="F27" s="17"/>
      <c r="G27" s="17"/>
      <c r="H27" s="7"/>
      <c r="I27" s="8"/>
      <c r="J27" s="9"/>
      <c r="K27" s="9"/>
      <c r="L27" s="9"/>
      <c r="M27" s="9"/>
      <c r="N27" s="11"/>
      <c r="O27" s="14"/>
      <c r="P27" s="14"/>
      <c r="Q27" s="11"/>
      <c r="R27" s="14"/>
      <c r="S27" s="14"/>
      <c r="T27" s="5" t="str">
        <f>IFERROR(IF(OR(Ronda3_1[[#This Row],[Tempo Total]]="DQ",Ronda3_1[[#This Row],[Voltas]]&lt;Config!$D$2*LARGE(Ronda3_1[Voltas],1)),,VLOOKUP(Ronda3_1[[#This Row],[Pos.]],tabela_pontos[],2,FALSE)),"")</f>
        <v/>
      </c>
      <c r="U27" s="21"/>
    </row>
    <row r="28" spans="1:21" x14ac:dyDescent="0.25">
      <c r="A28" s="6"/>
      <c r="B28" s="7"/>
      <c r="C28" s="10">
        <v>26</v>
      </c>
      <c r="D28" s="7"/>
      <c r="E28" s="20" t="str">
        <f>IFERROR(VLOOKUP(Ronda3_1[[#This Row],[Piloto]],#REF!,2,FALSE),"")</f>
        <v/>
      </c>
      <c r="F28" s="17"/>
      <c r="G28" s="17"/>
      <c r="H28" s="7"/>
      <c r="I28" s="8"/>
      <c r="J28" s="9"/>
      <c r="K28" s="9"/>
      <c r="L28" s="9"/>
      <c r="M28" s="9"/>
      <c r="N28" s="11"/>
      <c r="O28" s="14"/>
      <c r="P28" s="14"/>
      <c r="Q28" s="11"/>
      <c r="R28" s="14"/>
      <c r="S28" s="14"/>
      <c r="T28" s="5" t="str">
        <f>IFERROR(IF(OR(Ronda3_1[[#This Row],[Tempo Total]]="DQ",Ronda3_1[[#This Row],[Voltas]]&lt;Config!$D$2*LARGE(Ronda3_1[Voltas],1)),,VLOOKUP(Ronda3_1[[#This Row],[Pos.]],tabela_pontos[],2,FALSE)),"")</f>
        <v/>
      </c>
      <c r="U28" s="21"/>
    </row>
    <row r="29" spans="1:21" x14ac:dyDescent="0.25">
      <c r="A29" s="6"/>
      <c r="B29" s="7"/>
      <c r="C29" s="10">
        <v>27</v>
      </c>
      <c r="D29" s="7"/>
      <c r="E29" s="20" t="str">
        <f>IFERROR(VLOOKUP(Ronda3_1[[#This Row],[Piloto]],#REF!,2,FALSE),"")</f>
        <v/>
      </c>
      <c r="F29" s="17"/>
      <c r="G29" s="17"/>
      <c r="H29" s="7"/>
      <c r="I29" s="8"/>
      <c r="J29" s="9"/>
      <c r="K29" s="9"/>
      <c r="L29" s="9"/>
      <c r="M29" s="9"/>
      <c r="N29" s="11"/>
      <c r="O29" s="14"/>
      <c r="P29" s="14"/>
      <c r="Q29" s="11"/>
      <c r="R29" s="14"/>
      <c r="S29" s="14"/>
      <c r="T29" s="5" t="str">
        <f>IFERROR(IF(OR(Ronda3_1[[#This Row],[Tempo Total]]="DQ",Ronda3_1[[#This Row],[Voltas]]&lt;Config!$D$2*LARGE(Ronda3_1[Voltas],1)),,VLOOKUP(Ronda3_1[[#This Row],[Pos.]],tabela_pontos[],2,FALSE)),"")</f>
        <v/>
      </c>
      <c r="U29" s="21"/>
    </row>
    <row r="30" spans="1:21" x14ac:dyDescent="0.25">
      <c r="A30" s="6"/>
      <c r="B30" s="11"/>
      <c r="C30" s="10">
        <v>28</v>
      </c>
      <c r="D30" s="11"/>
      <c r="E30" s="20" t="str">
        <f>IFERROR(VLOOKUP(Ronda3_1[[#This Row],[Piloto]],#REF!,2,FALSE),"")</f>
        <v/>
      </c>
      <c r="F30" s="17"/>
      <c r="G30" s="17"/>
      <c r="H30" s="7"/>
      <c r="I30" s="12"/>
      <c r="J30" s="13"/>
      <c r="K30" s="13"/>
      <c r="L30" s="9"/>
      <c r="M30" s="9"/>
      <c r="N30" s="11"/>
      <c r="O30" s="14"/>
      <c r="P30" s="14"/>
      <c r="Q30" s="11"/>
      <c r="R30" s="14"/>
      <c r="S30" s="14"/>
      <c r="T30" s="5" t="str">
        <f>IFERROR(IF(OR(Ronda3_1[[#This Row],[Tempo Total]]="DQ",Ronda3_1[[#This Row],[Voltas]]&lt;Config!$D$2*LARGE(Ronda3_1[Voltas],1)),,VLOOKUP(Ronda3_1[[#This Row],[Pos.]],tabela_pontos[],2,FALSE)),"")</f>
        <v/>
      </c>
      <c r="U30" s="21"/>
    </row>
    <row r="31" spans="1:21" x14ac:dyDescent="0.25">
      <c r="A31" s="6"/>
      <c r="B31" s="7"/>
      <c r="C31" s="10">
        <v>29</v>
      </c>
      <c r="D31" s="7"/>
      <c r="E31" s="20" t="str">
        <f>IFERROR(VLOOKUP(Ronda3_1[[#This Row],[Piloto]],#REF!,2,FALSE),"")</f>
        <v/>
      </c>
      <c r="F31" s="17"/>
      <c r="G31" s="17"/>
      <c r="H31" s="7"/>
      <c r="I31" s="8"/>
      <c r="J31" s="9"/>
      <c r="K31" s="9"/>
      <c r="L31" s="9"/>
      <c r="M31" s="9"/>
      <c r="N31" s="7"/>
      <c r="O31" s="19"/>
      <c r="P31" s="19"/>
      <c r="Q31" s="7"/>
      <c r="R31" s="19"/>
      <c r="S31" s="19"/>
      <c r="T31" s="5" t="str">
        <f>IFERROR(IF(OR(Ronda3_1[[#This Row],[Tempo Total]]="DQ",Ronda3_1[[#This Row],[Voltas]]&lt;Config!$D$2*LARGE(Ronda3_1[Voltas],1)),,VLOOKUP(Ronda3_1[[#This Row],[Pos.]],tabela_pontos[],2,FALSE)),"")</f>
        <v/>
      </c>
      <c r="U31" s="21"/>
    </row>
    <row r="32" spans="1:21" x14ac:dyDescent="0.25">
      <c r="A32" s="6"/>
      <c r="B32" s="7"/>
      <c r="C32" s="10">
        <v>30</v>
      </c>
      <c r="D32" s="7"/>
      <c r="E32" s="20" t="str">
        <f>IFERROR(VLOOKUP(Ronda3_1[[#This Row],[Piloto]],#REF!,2,FALSE),"")</f>
        <v/>
      </c>
      <c r="F32" s="17"/>
      <c r="G32" s="17"/>
      <c r="H32" s="7"/>
      <c r="I32" s="8"/>
      <c r="J32" s="9"/>
      <c r="K32" s="9"/>
      <c r="L32" s="9"/>
      <c r="M32" s="9"/>
      <c r="N32" s="7"/>
      <c r="O32" s="19"/>
      <c r="P32" s="19"/>
      <c r="Q32" s="7"/>
      <c r="R32" s="19"/>
      <c r="S32" s="19"/>
      <c r="T32" s="5" t="str">
        <f>IFERROR(IF(OR(Ronda3_1[[#This Row],[Tempo Total]]="DQ",Ronda3_1[[#This Row],[Voltas]]&lt;Config!$D$2*LARGE(Ronda3_1[Voltas],1)),,VLOOKUP(Ronda3_1[[#This Row],[Pos.]],tabela_pontos[],2,FALSE)),"")</f>
        <v/>
      </c>
      <c r="U32" s="21"/>
    </row>
    <row r="33" spans="1:21" x14ac:dyDescent="0.25">
      <c r="A33" s="6"/>
      <c r="B33" s="7"/>
      <c r="C33" s="10">
        <v>31</v>
      </c>
      <c r="D33" s="7"/>
      <c r="E33" s="20"/>
      <c r="F33" s="17"/>
      <c r="G33" s="17"/>
      <c r="H33" s="7"/>
      <c r="I33" s="8"/>
      <c r="J33" s="9"/>
      <c r="K33" s="9"/>
      <c r="L33" s="9"/>
      <c r="M33" s="9"/>
      <c r="N33" s="7"/>
      <c r="O33" s="19"/>
      <c r="P33" s="19"/>
      <c r="Q33" s="7"/>
      <c r="R33" s="19"/>
      <c r="S33" s="19"/>
      <c r="T33" s="5" t="str">
        <f>IFERROR(IF(OR(Ronda3_1[[#This Row],[Tempo Total]]="DQ",Ronda3_1[[#This Row],[Voltas]]&lt;Config!$D$2*LARGE(Ronda3_1[Voltas],1)),,VLOOKUP(Ronda3_1[[#This Row],[Pos.]],tabela_pontos[],2,FALSE)),"")</f>
        <v/>
      </c>
      <c r="U33" s="21"/>
    </row>
    <row r="34" spans="1:21" x14ac:dyDescent="0.25">
      <c r="A34" s="6"/>
      <c r="B34" s="7"/>
      <c r="C34" s="10">
        <v>32</v>
      </c>
      <c r="D34" s="7"/>
      <c r="E34" s="20"/>
      <c r="F34" s="17"/>
      <c r="G34" s="17"/>
      <c r="H34" s="7"/>
      <c r="I34" s="8"/>
      <c r="J34" s="9"/>
      <c r="K34" s="9"/>
      <c r="L34" s="9"/>
      <c r="M34" s="9"/>
      <c r="N34" s="7"/>
      <c r="O34" s="19"/>
      <c r="P34" s="19"/>
      <c r="Q34" s="7"/>
      <c r="R34" s="19"/>
      <c r="S34" s="19"/>
      <c r="T34" s="5" t="str">
        <f>IFERROR(IF(OR(Ronda3_1[[#This Row],[Tempo Total]]="DQ",Ronda3_1[[#This Row],[Voltas]]&lt;Config!$D$2*LARGE(Ronda3_1[Voltas],1)),,VLOOKUP(Ronda3_1[[#This Row],[Pos.]],tabela_pontos[],2,FALSE)),"")</f>
        <v/>
      </c>
      <c r="U34" s="21"/>
    </row>
    <row r="35" spans="1:21" x14ac:dyDescent="0.25">
      <c r="A35" s="6"/>
      <c r="B35" s="7"/>
      <c r="C35" s="10">
        <v>33</v>
      </c>
      <c r="D35" s="7"/>
      <c r="E35" s="20"/>
      <c r="F35" s="17"/>
      <c r="G35" s="17"/>
      <c r="H35" s="7"/>
      <c r="I35" s="8"/>
      <c r="J35" s="9"/>
      <c r="K35" s="9"/>
      <c r="L35" s="9"/>
      <c r="M35" s="9"/>
      <c r="N35" s="7"/>
      <c r="O35" s="19"/>
      <c r="P35" s="19"/>
      <c r="Q35" s="7"/>
      <c r="R35" s="19"/>
      <c r="S35" s="19"/>
      <c r="T35" s="5" t="str">
        <f>IFERROR(IF(OR(Ronda3_1[[#This Row],[Tempo Total]]="DQ",Ronda3_1[[#This Row],[Voltas]]&lt;Config!$D$2*LARGE(Ronda3_1[Voltas],1)),,VLOOKUP(Ronda3_1[[#This Row],[Pos.]],tabela_pontos[],2,FALSE)),"")</f>
        <v/>
      </c>
      <c r="U35" s="21"/>
    </row>
    <row r="36" spans="1:21" x14ac:dyDescent="0.25">
      <c r="A36" s="6"/>
      <c r="B36" s="7"/>
      <c r="C36" s="10">
        <v>34</v>
      </c>
      <c r="D36" s="7"/>
      <c r="E36" s="20"/>
      <c r="F36" s="17"/>
      <c r="G36" s="17"/>
      <c r="H36" s="7"/>
      <c r="I36" s="8"/>
      <c r="J36" s="9"/>
      <c r="K36" s="9"/>
      <c r="L36" s="9"/>
      <c r="M36" s="9"/>
      <c r="N36" s="7"/>
      <c r="O36" s="19"/>
      <c r="P36" s="19"/>
      <c r="Q36" s="7"/>
      <c r="R36" s="19"/>
      <c r="S36" s="19"/>
      <c r="T36" s="5" t="str">
        <f>IFERROR(IF(OR(Ronda3_1[[#This Row],[Tempo Total]]="DQ",Ronda3_1[[#This Row],[Voltas]]&lt;Config!$D$2*LARGE(Ronda3_1[Voltas],1)),,VLOOKUP(Ronda3_1[[#This Row],[Pos.]],tabela_pontos[],2,FALSE)),"")</f>
        <v/>
      </c>
      <c r="U36" s="21"/>
    </row>
    <row r="37" spans="1:21" x14ac:dyDescent="0.25">
      <c r="A37" s="6"/>
      <c r="B37" s="7"/>
      <c r="C37" s="10">
        <v>35</v>
      </c>
      <c r="D37" s="7"/>
      <c r="E37" s="20" t="str">
        <f>IFERROR(VLOOKUP(Ronda3_1[[#This Row],[Piloto]],#REF!,2,FALSE),"")</f>
        <v/>
      </c>
      <c r="F37" s="17"/>
      <c r="G37" s="17"/>
      <c r="H37" s="7"/>
      <c r="I37" s="8"/>
      <c r="J37" s="9"/>
      <c r="K37" s="9"/>
      <c r="L37" s="9"/>
      <c r="M37" s="9"/>
      <c r="N37" s="7"/>
      <c r="O37" s="19"/>
      <c r="P37" s="19"/>
      <c r="Q37" s="7"/>
      <c r="R37" s="19"/>
      <c r="S37" s="19"/>
      <c r="T37" s="5" t="str">
        <f>IFERROR(IF(OR(Ronda3_1[[#This Row],[Tempo Total]]="DQ",Ronda3_1[[#This Row],[Voltas]]&lt;Config!$D$2*LARGE(Ronda3_1[Voltas],1)),,VLOOKUP(Ronda3_1[[#This Row],[Pos.]],tabela_pontos[],2,FALSE)),"")</f>
        <v/>
      </c>
      <c r="U37" s="21"/>
    </row>
    <row r="38" spans="1:21" ht="21" x14ac:dyDescent="0.25">
      <c r="A38" s="46" t="s">
        <v>26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21"/>
    </row>
    <row r="39" spans="1:21" x14ac:dyDescent="0.25">
      <c r="A39" s="4" t="s">
        <v>0</v>
      </c>
      <c r="B39" s="4" t="s">
        <v>5</v>
      </c>
      <c r="C39" s="4" t="s">
        <v>18</v>
      </c>
      <c r="D39" s="4" t="s">
        <v>17</v>
      </c>
      <c r="E39" s="4" t="s">
        <v>1</v>
      </c>
      <c r="F39" s="4" t="s">
        <v>6</v>
      </c>
      <c r="G39" s="4" t="s">
        <v>7</v>
      </c>
      <c r="H39" s="4" t="s">
        <v>2</v>
      </c>
      <c r="I39" s="4" t="s">
        <v>3</v>
      </c>
      <c r="J39" s="4" t="s">
        <v>25</v>
      </c>
      <c r="K39" s="4" t="s">
        <v>4</v>
      </c>
      <c r="L39" s="4" t="s">
        <v>8</v>
      </c>
      <c r="M39" s="4" t="s">
        <v>20</v>
      </c>
      <c r="N39" s="15" t="s">
        <v>14</v>
      </c>
      <c r="O39" s="4" t="s">
        <v>21</v>
      </c>
      <c r="P39" s="4" t="s">
        <v>22</v>
      </c>
      <c r="Q39" s="4" t="s">
        <v>23</v>
      </c>
      <c r="R39" s="4" t="s">
        <v>16</v>
      </c>
      <c r="S39" s="4" t="s">
        <v>15</v>
      </c>
      <c r="T39" s="16" t="s">
        <v>24</v>
      </c>
      <c r="U39" s="21"/>
    </row>
    <row r="40" spans="1:21" x14ac:dyDescent="0.25">
      <c r="A40" s="6"/>
      <c r="B40" s="7"/>
      <c r="C40" s="10">
        <v>1</v>
      </c>
      <c r="D40" s="7"/>
      <c r="E40" s="20"/>
      <c r="F40" s="17"/>
      <c r="G40" s="17"/>
      <c r="H40" s="7"/>
      <c r="I40" s="8"/>
      <c r="J40" s="9"/>
      <c r="K40" s="9"/>
      <c r="L40" s="9"/>
      <c r="M40" s="9"/>
      <c r="N40" s="11"/>
      <c r="O40" s="14"/>
      <c r="P40" s="14"/>
      <c r="Q40" s="11"/>
      <c r="R40" s="14"/>
      <c r="S40" s="14"/>
      <c r="T40" s="5" t="str">
        <f>IFERROR(IF(OR(Ronda3_2[[#This Row],[Tempo Total]]="DQ",Ronda3_2[[#This Row],[Voltas]]&lt;Config!$D$2*LARGE(Ronda3_2[Voltas],1)),,VLOOKUP(Ronda3_2[[#This Row],[Pos.]],tabela_pontos[],2,FALSE)),"")</f>
        <v/>
      </c>
      <c r="U40" s="21"/>
    </row>
    <row r="41" spans="1:21" x14ac:dyDescent="0.25">
      <c r="A41" s="6"/>
      <c r="B41" s="7"/>
      <c r="C41" s="10">
        <v>2</v>
      </c>
      <c r="D41" s="7"/>
      <c r="E41" s="20"/>
      <c r="F41" s="17"/>
      <c r="G41" s="17"/>
      <c r="H41" s="7"/>
      <c r="I41" s="8"/>
      <c r="J41" s="9"/>
      <c r="K41" s="9"/>
      <c r="L41" s="9"/>
      <c r="M41" s="9"/>
      <c r="N41" s="11"/>
      <c r="O41" s="14"/>
      <c r="P41" s="14"/>
      <c r="Q41" s="11"/>
      <c r="R41" s="14"/>
      <c r="S41" s="14"/>
      <c r="T41" s="5" t="str">
        <f>IFERROR(IF(OR(Ronda3_2[[#This Row],[Tempo Total]]="DQ",Ronda3_2[[#This Row],[Voltas]]&lt;Config!$D$2*LARGE(Ronda3_2[Voltas],1)),,VLOOKUP(Ronda3_2[[#This Row],[Pos.]],tabela_pontos[],2,FALSE)),"")</f>
        <v/>
      </c>
      <c r="U41" s="21"/>
    </row>
    <row r="42" spans="1:21" x14ac:dyDescent="0.25">
      <c r="A42" s="6"/>
      <c r="B42" s="7"/>
      <c r="C42" s="10">
        <v>3</v>
      </c>
      <c r="D42" s="7"/>
      <c r="E42" s="20"/>
      <c r="F42" s="17"/>
      <c r="G42" s="17"/>
      <c r="H42" s="7"/>
      <c r="I42" s="8"/>
      <c r="J42" s="9"/>
      <c r="K42" s="9"/>
      <c r="L42" s="9"/>
      <c r="M42" s="9"/>
      <c r="N42" s="11"/>
      <c r="O42" s="14"/>
      <c r="P42" s="14"/>
      <c r="Q42" s="11"/>
      <c r="R42" s="14"/>
      <c r="S42" s="14"/>
      <c r="T42" s="5" t="str">
        <f>IFERROR(IF(OR(Ronda3_2[[#This Row],[Tempo Total]]="DQ",Ronda3_2[[#This Row],[Voltas]]&lt;Config!$D$2*LARGE(Ronda3_2[Voltas],1)),,VLOOKUP(Ronda3_2[[#This Row],[Pos.]],tabela_pontos[],2,FALSE)),"")</f>
        <v/>
      </c>
      <c r="U42" s="21"/>
    </row>
    <row r="43" spans="1:21" x14ac:dyDescent="0.25">
      <c r="A43" s="6"/>
      <c r="B43" s="7"/>
      <c r="C43" s="10">
        <v>4</v>
      </c>
      <c r="D43" s="7"/>
      <c r="E43" s="20"/>
      <c r="F43" s="17"/>
      <c r="G43" s="17"/>
      <c r="H43" s="7"/>
      <c r="I43" s="8"/>
      <c r="J43" s="9"/>
      <c r="K43" s="9"/>
      <c r="L43" s="9"/>
      <c r="M43" s="9"/>
      <c r="N43" s="11"/>
      <c r="O43" s="14"/>
      <c r="P43" s="14"/>
      <c r="Q43" s="11"/>
      <c r="R43" s="14"/>
      <c r="S43" s="14"/>
      <c r="T43" s="5" t="str">
        <f>IFERROR(IF(OR(Ronda3_2[[#This Row],[Tempo Total]]="DQ",Ronda3_2[[#This Row],[Voltas]]&lt;Config!$D$2*LARGE(Ronda3_2[Voltas],1)),,VLOOKUP(Ronda3_2[[#This Row],[Pos.]],tabela_pontos[],2,FALSE)),"")</f>
        <v/>
      </c>
      <c r="U43" s="21"/>
    </row>
    <row r="44" spans="1:21" x14ac:dyDescent="0.25">
      <c r="A44" s="6"/>
      <c r="B44" s="7"/>
      <c r="C44" s="10">
        <v>5</v>
      </c>
      <c r="D44" s="7"/>
      <c r="E44" s="20"/>
      <c r="F44" s="17"/>
      <c r="G44" s="17"/>
      <c r="H44" s="7"/>
      <c r="I44" s="8"/>
      <c r="J44" s="9"/>
      <c r="K44" s="9"/>
      <c r="L44" s="9"/>
      <c r="M44" s="9"/>
      <c r="N44" s="11"/>
      <c r="O44" s="14"/>
      <c r="P44" s="14"/>
      <c r="Q44" s="11"/>
      <c r="R44" s="14"/>
      <c r="S44" s="14"/>
      <c r="T44" s="5" t="str">
        <f>IFERROR(IF(OR(Ronda3_2[[#This Row],[Tempo Total]]="DQ",Ronda3_2[[#This Row],[Voltas]]&lt;Config!$D$2*LARGE(Ronda3_2[Voltas],1)),,VLOOKUP(Ronda3_2[[#This Row],[Pos.]],tabela_pontos[],2,FALSE)),"")</f>
        <v/>
      </c>
      <c r="U44" s="21"/>
    </row>
    <row r="45" spans="1:21" x14ac:dyDescent="0.25">
      <c r="A45" s="6"/>
      <c r="B45" s="7"/>
      <c r="C45" s="10">
        <v>6</v>
      </c>
      <c r="D45" s="7"/>
      <c r="E45" s="20"/>
      <c r="F45" s="17"/>
      <c r="G45" s="17"/>
      <c r="H45" s="7"/>
      <c r="I45" s="8"/>
      <c r="J45" s="9"/>
      <c r="K45" s="9"/>
      <c r="L45" s="9"/>
      <c r="M45" s="9"/>
      <c r="N45" s="11"/>
      <c r="O45" s="14"/>
      <c r="P45" s="14"/>
      <c r="Q45" s="11"/>
      <c r="R45" s="14"/>
      <c r="S45" s="14"/>
      <c r="T45" s="5" t="str">
        <f>IFERROR(IF(OR(Ronda3_2[[#This Row],[Tempo Total]]="DQ",Ronda3_2[[#This Row],[Voltas]]&lt;Config!$D$2*LARGE(Ronda3_2[Voltas],1)),,VLOOKUP(Ronda3_2[[#This Row],[Pos.]],tabela_pontos[],2,FALSE)),"")</f>
        <v/>
      </c>
      <c r="U45" s="21"/>
    </row>
    <row r="46" spans="1:21" x14ac:dyDescent="0.25">
      <c r="A46" s="6"/>
      <c r="B46" s="7"/>
      <c r="C46" s="10">
        <v>7</v>
      </c>
      <c r="D46" s="7"/>
      <c r="E46" s="20"/>
      <c r="F46" s="17"/>
      <c r="G46" s="17"/>
      <c r="H46" s="7"/>
      <c r="I46" s="8"/>
      <c r="J46" s="9"/>
      <c r="K46" s="9"/>
      <c r="L46" s="9"/>
      <c r="M46" s="9"/>
      <c r="N46" s="11"/>
      <c r="O46" s="14"/>
      <c r="P46" s="14"/>
      <c r="Q46" s="11"/>
      <c r="R46" s="14"/>
      <c r="S46" s="14"/>
      <c r="T46" s="5" t="str">
        <f>IFERROR(IF(OR(Ronda3_2[[#This Row],[Tempo Total]]="DQ",Ronda3_2[[#This Row],[Voltas]]&lt;Config!$D$2*LARGE(Ronda3_2[Voltas],1)),,VLOOKUP(Ronda3_2[[#This Row],[Pos.]],tabela_pontos[],2,FALSE)),"")</f>
        <v/>
      </c>
      <c r="U46" s="21"/>
    </row>
    <row r="47" spans="1:21" x14ac:dyDescent="0.25">
      <c r="A47" s="6"/>
      <c r="B47" s="7"/>
      <c r="C47" s="10">
        <v>8</v>
      </c>
      <c r="D47" s="7"/>
      <c r="E47" s="20"/>
      <c r="F47" s="17"/>
      <c r="G47" s="17"/>
      <c r="H47" s="7"/>
      <c r="I47" s="8"/>
      <c r="J47" s="9"/>
      <c r="K47" s="9"/>
      <c r="L47" s="9"/>
      <c r="M47" s="9"/>
      <c r="N47" s="11"/>
      <c r="O47" s="14"/>
      <c r="P47" s="14"/>
      <c r="Q47" s="11"/>
      <c r="R47" s="14"/>
      <c r="S47" s="14"/>
      <c r="T47" s="5" t="str">
        <f>IFERROR(IF(OR(Ronda3_2[[#This Row],[Tempo Total]]="DQ",Ronda3_2[[#This Row],[Voltas]]&lt;Config!$D$2*LARGE(Ronda3_2[Voltas],1)),,VLOOKUP(Ronda3_2[[#This Row],[Pos.]],tabela_pontos[],2,FALSE)),"")</f>
        <v/>
      </c>
      <c r="U47" s="21"/>
    </row>
    <row r="48" spans="1:21" x14ac:dyDescent="0.25">
      <c r="A48" s="6"/>
      <c r="B48" s="11"/>
      <c r="C48" s="10">
        <v>9</v>
      </c>
      <c r="D48" s="11"/>
      <c r="E48" s="20"/>
      <c r="F48" s="17"/>
      <c r="G48" s="17"/>
      <c r="H48" s="7"/>
      <c r="I48" s="12"/>
      <c r="J48" s="13"/>
      <c r="K48" s="13"/>
      <c r="L48" s="9"/>
      <c r="M48" s="9"/>
      <c r="N48" s="11"/>
      <c r="O48" s="14"/>
      <c r="P48" s="14"/>
      <c r="Q48" s="11"/>
      <c r="R48" s="14"/>
      <c r="S48" s="14"/>
      <c r="T48" s="5" t="str">
        <f>IFERROR(IF(OR(Ronda3_2[[#This Row],[Tempo Total]]="DQ",Ronda3_2[[#This Row],[Voltas]]&lt;Config!$D$2*LARGE(Ronda3_2[Voltas],1)),,VLOOKUP(Ronda3_2[[#This Row],[Pos.]],tabela_pontos[],2,FALSE)),"")</f>
        <v/>
      </c>
      <c r="U48" s="21"/>
    </row>
    <row r="49" spans="1:21" x14ac:dyDescent="0.25">
      <c r="A49" s="6"/>
      <c r="B49" s="11"/>
      <c r="C49" s="10">
        <v>10</v>
      </c>
      <c r="D49" s="11"/>
      <c r="E49" s="20"/>
      <c r="F49" s="17"/>
      <c r="G49" s="17"/>
      <c r="H49" s="7"/>
      <c r="I49" s="12"/>
      <c r="J49" s="13"/>
      <c r="K49" s="13"/>
      <c r="L49" s="9"/>
      <c r="M49" s="9"/>
      <c r="N49" s="11"/>
      <c r="O49" s="14"/>
      <c r="P49" s="14"/>
      <c r="Q49" s="11"/>
      <c r="R49" s="14"/>
      <c r="S49" s="14"/>
      <c r="T49" s="5" t="str">
        <f>IFERROR(IF(OR(Ronda3_2[[#This Row],[Tempo Total]]="DQ",Ronda3_2[[#This Row],[Voltas]]&lt;Config!$D$2*LARGE(Ronda3_2[Voltas],1)),,VLOOKUP(Ronda3_2[[#This Row],[Pos.]],tabela_pontos[],2,FALSE)),"")</f>
        <v/>
      </c>
      <c r="U49" s="21"/>
    </row>
    <row r="50" spans="1:21" x14ac:dyDescent="0.25">
      <c r="A50" s="6"/>
      <c r="B50" s="11"/>
      <c r="C50" s="10">
        <v>11</v>
      </c>
      <c r="D50" s="11"/>
      <c r="E50" s="20"/>
      <c r="F50" s="17"/>
      <c r="G50" s="17"/>
      <c r="H50" s="7"/>
      <c r="I50" s="12"/>
      <c r="J50" s="13"/>
      <c r="K50" s="13"/>
      <c r="L50" s="9"/>
      <c r="M50" s="9"/>
      <c r="N50" s="11"/>
      <c r="O50" s="14"/>
      <c r="P50" s="14"/>
      <c r="Q50" s="11"/>
      <c r="R50" s="14"/>
      <c r="S50" s="14"/>
      <c r="T50" s="5" t="str">
        <f>IFERROR(IF(OR(Ronda3_2[[#This Row],[Tempo Total]]="DQ",Ronda3_2[[#This Row],[Voltas]]&lt;Config!$D$2*LARGE(Ronda3_2[Voltas],1)),,VLOOKUP(Ronda3_2[[#This Row],[Pos.]],tabela_pontos[],2,FALSE)),"")</f>
        <v/>
      </c>
      <c r="U50" s="21"/>
    </row>
    <row r="51" spans="1:21" x14ac:dyDescent="0.25">
      <c r="A51" s="6"/>
      <c r="B51" s="11"/>
      <c r="C51" s="10">
        <v>12</v>
      </c>
      <c r="D51" s="11"/>
      <c r="E51" s="20"/>
      <c r="F51" s="17"/>
      <c r="G51" s="17"/>
      <c r="H51" s="7"/>
      <c r="I51" s="12"/>
      <c r="J51" s="13"/>
      <c r="K51" s="13"/>
      <c r="L51" s="9"/>
      <c r="M51" s="9"/>
      <c r="N51" s="11"/>
      <c r="O51" s="14"/>
      <c r="P51" s="14"/>
      <c r="Q51" s="11"/>
      <c r="R51" s="14"/>
      <c r="S51" s="14"/>
      <c r="T51" s="5" t="str">
        <f>IFERROR(IF(OR(Ronda3_2[[#This Row],[Tempo Total]]="DQ",Ronda3_2[[#This Row],[Voltas]]&lt;Config!$D$2*LARGE(Ronda3_2[Voltas],1)),,VLOOKUP(Ronda3_2[[#This Row],[Pos.]],tabela_pontos[],2,FALSE)),"")</f>
        <v/>
      </c>
      <c r="U51" s="21"/>
    </row>
    <row r="52" spans="1:21" x14ac:dyDescent="0.25">
      <c r="A52" s="6"/>
      <c r="B52" s="11"/>
      <c r="C52" s="10">
        <v>13</v>
      </c>
      <c r="D52" s="11"/>
      <c r="E52" s="20"/>
      <c r="F52" s="17"/>
      <c r="G52" s="17"/>
      <c r="H52" s="7"/>
      <c r="I52" s="12"/>
      <c r="J52" s="13"/>
      <c r="K52" s="13"/>
      <c r="L52" s="9"/>
      <c r="M52" s="9"/>
      <c r="N52" s="11"/>
      <c r="O52" s="14"/>
      <c r="P52" s="14"/>
      <c r="Q52" s="11"/>
      <c r="R52" s="14"/>
      <c r="S52" s="14"/>
      <c r="T52" s="5" t="str">
        <f>IFERROR(IF(OR(Ronda3_2[[#This Row],[Tempo Total]]="DQ",Ronda3_2[[#This Row],[Voltas]]&lt;Config!$D$2*LARGE(Ronda3_2[Voltas],1)),,VLOOKUP(Ronda3_2[[#This Row],[Pos.]],tabela_pontos[],2,FALSE)),"")</f>
        <v/>
      </c>
      <c r="U52" s="21"/>
    </row>
    <row r="53" spans="1:21" x14ac:dyDescent="0.25">
      <c r="A53" s="6"/>
      <c r="B53" s="11"/>
      <c r="C53" s="10">
        <v>14</v>
      </c>
      <c r="D53" s="11"/>
      <c r="E53" s="20"/>
      <c r="F53" s="17"/>
      <c r="G53" s="17"/>
      <c r="H53" s="7"/>
      <c r="I53" s="12"/>
      <c r="J53" s="13"/>
      <c r="K53" s="13"/>
      <c r="L53" s="9"/>
      <c r="M53" s="9"/>
      <c r="N53" s="11"/>
      <c r="O53" s="14"/>
      <c r="P53" s="14"/>
      <c r="Q53" s="11"/>
      <c r="R53" s="14"/>
      <c r="S53" s="14"/>
      <c r="T53" s="5" t="str">
        <f>IFERROR(IF(OR(Ronda3_2[[#This Row],[Tempo Total]]="DQ",Ronda3_2[[#This Row],[Voltas]]&lt;Config!$D$2*LARGE(Ronda3_2[Voltas],1)),,VLOOKUP(Ronda3_2[[#This Row],[Pos.]],tabela_pontos[],2,FALSE)),"")</f>
        <v/>
      </c>
      <c r="U53" s="21"/>
    </row>
    <row r="54" spans="1:21" x14ac:dyDescent="0.25">
      <c r="A54" s="22"/>
      <c r="B54" s="11"/>
      <c r="C54" s="10">
        <v>15</v>
      </c>
      <c r="D54" s="11"/>
      <c r="E54" s="20"/>
      <c r="F54" s="17"/>
      <c r="G54" s="17"/>
      <c r="H54" s="11"/>
      <c r="I54" s="12"/>
      <c r="J54" s="13"/>
      <c r="K54" s="13"/>
      <c r="L54" s="13"/>
      <c r="M54" s="13"/>
      <c r="N54" s="11"/>
      <c r="O54" s="14"/>
      <c r="P54" s="14"/>
      <c r="Q54" s="11"/>
      <c r="R54" s="14"/>
      <c r="S54" s="14"/>
      <c r="T54" s="5" t="str">
        <f>IFERROR(IF(OR(Ronda3_2[[#This Row],[Tempo Total]]="DQ",Ronda3_2[[#This Row],[Voltas]]&lt;Config!$D$2*LARGE(Ronda3_2[Voltas],1)),,VLOOKUP(Ronda3_2[[#This Row],[Pos.]],tabela_pontos[],2,FALSE)),"")</f>
        <v/>
      </c>
      <c r="U54" s="21"/>
    </row>
    <row r="55" spans="1:21" x14ac:dyDescent="0.25">
      <c r="A55" s="22"/>
      <c r="B55" s="11"/>
      <c r="C55" s="10">
        <v>16</v>
      </c>
      <c r="D55" s="11"/>
      <c r="E55" s="20"/>
      <c r="F55" s="17"/>
      <c r="G55" s="17"/>
      <c r="H55" s="11"/>
      <c r="I55" s="12"/>
      <c r="J55" s="13"/>
      <c r="K55" s="13"/>
      <c r="L55" s="13"/>
      <c r="M55" s="13"/>
      <c r="N55" s="11"/>
      <c r="O55" s="14"/>
      <c r="P55" s="14"/>
      <c r="Q55" s="11"/>
      <c r="R55" s="14"/>
      <c r="S55" s="14"/>
      <c r="T55" s="5" t="str">
        <f>IFERROR(IF(OR(Ronda3_2[[#This Row],[Tempo Total]]="DQ",Ronda3_2[[#This Row],[Voltas]]&lt;Config!$D$2*LARGE(Ronda3_2[Voltas],1)),,VLOOKUP(Ronda3_2[[#This Row],[Pos.]],tabela_pontos[],2,FALSE)),"")</f>
        <v/>
      </c>
      <c r="U55" s="21"/>
    </row>
    <row r="56" spans="1:21" x14ac:dyDescent="0.25">
      <c r="A56" s="22"/>
      <c r="B56" s="11"/>
      <c r="C56" s="10">
        <v>17</v>
      </c>
      <c r="D56" s="11"/>
      <c r="E56" s="20"/>
      <c r="F56" s="17"/>
      <c r="G56" s="17"/>
      <c r="H56" s="11"/>
      <c r="I56" s="12"/>
      <c r="J56" s="13"/>
      <c r="K56" s="13"/>
      <c r="L56" s="13"/>
      <c r="M56" s="13"/>
      <c r="N56" s="11"/>
      <c r="O56" s="14"/>
      <c r="P56" s="14"/>
      <c r="Q56" s="11"/>
      <c r="R56" s="14"/>
      <c r="S56" s="14"/>
      <c r="T56" s="5" t="str">
        <f>IFERROR(IF(OR(Ronda3_2[[#This Row],[Tempo Total]]="DQ",Ronda3_2[[#This Row],[Voltas]]&lt;Config!$D$2*LARGE(Ronda3_2[Voltas],1)),,VLOOKUP(Ronda3_2[[#This Row],[Pos.]],tabela_pontos[],2,FALSE)),"")</f>
        <v/>
      </c>
      <c r="U56" s="21"/>
    </row>
    <row r="57" spans="1:21" x14ac:dyDescent="0.25">
      <c r="A57" s="22"/>
      <c r="B57" s="11"/>
      <c r="C57" s="10">
        <v>18</v>
      </c>
      <c r="D57" s="11"/>
      <c r="E57" s="20"/>
      <c r="F57" s="17"/>
      <c r="G57" s="17"/>
      <c r="H57" s="11"/>
      <c r="I57" s="12"/>
      <c r="J57" s="13"/>
      <c r="K57" s="13"/>
      <c r="L57" s="13"/>
      <c r="M57" s="13"/>
      <c r="N57" s="11"/>
      <c r="O57" s="14"/>
      <c r="P57" s="14"/>
      <c r="Q57" s="11"/>
      <c r="R57" s="14"/>
      <c r="S57" s="14"/>
      <c r="T57" s="5" t="str">
        <f>IFERROR(IF(OR(Ronda3_2[[#This Row],[Tempo Total]]="DQ",Ronda3_2[[#This Row],[Voltas]]&lt;Config!$D$2*LARGE(Ronda3_2[Voltas],1)),,VLOOKUP(Ronda3_2[[#This Row],[Pos.]],tabela_pontos[],2,FALSE)),"")</f>
        <v/>
      </c>
      <c r="U57" s="21"/>
    </row>
    <row r="58" spans="1:21" x14ac:dyDescent="0.25">
      <c r="A58" s="22"/>
      <c r="B58" s="11"/>
      <c r="C58" s="10">
        <v>19</v>
      </c>
      <c r="D58" s="11"/>
      <c r="E58" s="20"/>
      <c r="F58" s="17"/>
      <c r="G58" s="17"/>
      <c r="H58" s="11"/>
      <c r="I58" s="12"/>
      <c r="J58" s="13"/>
      <c r="K58" s="13"/>
      <c r="L58" s="13"/>
      <c r="M58" s="13"/>
      <c r="N58" s="11"/>
      <c r="O58" s="14"/>
      <c r="P58" s="14"/>
      <c r="Q58" s="11"/>
      <c r="R58" s="14"/>
      <c r="S58" s="14"/>
      <c r="T58" s="5" t="str">
        <f>IFERROR(IF(OR(Ronda3_2[[#This Row],[Tempo Total]]="DQ",Ronda3_2[[#This Row],[Voltas]]&lt;Config!$D$2*LARGE(Ronda3_2[Voltas],1)),,VLOOKUP(Ronda3_2[[#This Row],[Pos.]],tabela_pontos[],2,FALSE)),"")</f>
        <v/>
      </c>
      <c r="U58" s="21"/>
    </row>
    <row r="59" spans="1:21" x14ac:dyDescent="0.25">
      <c r="A59" s="22"/>
      <c r="B59" s="11"/>
      <c r="C59" s="10">
        <v>20</v>
      </c>
      <c r="D59" s="11"/>
      <c r="E59" s="20"/>
      <c r="F59" s="17"/>
      <c r="G59" s="17"/>
      <c r="H59" s="11"/>
      <c r="I59" s="12"/>
      <c r="J59" s="13"/>
      <c r="K59" s="13"/>
      <c r="L59" s="13"/>
      <c r="M59" s="13"/>
      <c r="N59" s="11"/>
      <c r="O59" s="14"/>
      <c r="P59" s="14"/>
      <c r="Q59" s="11"/>
      <c r="R59" s="14"/>
      <c r="S59" s="14"/>
      <c r="T59" s="5" t="str">
        <f>IFERROR(IF(OR(Ronda3_2[[#This Row],[Tempo Total]]="DQ",Ronda3_2[[#This Row],[Voltas]]&lt;Config!$D$2*LARGE(Ronda3_2[Voltas],1)),,VLOOKUP(Ronda3_2[[#This Row],[Pos.]],tabela_pontos[],2,FALSE)),"")</f>
        <v/>
      </c>
      <c r="U59" s="21"/>
    </row>
    <row r="60" spans="1:21" x14ac:dyDescent="0.25">
      <c r="A60" s="22"/>
      <c r="B60" s="11"/>
      <c r="C60" s="10">
        <v>21</v>
      </c>
      <c r="D60" s="11"/>
      <c r="E60" s="20"/>
      <c r="F60" s="17"/>
      <c r="G60" s="17"/>
      <c r="H60" s="11"/>
      <c r="I60" s="12"/>
      <c r="J60" s="13"/>
      <c r="K60" s="13"/>
      <c r="L60" s="13"/>
      <c r="M60" s="13"/>
      <c r="N60" s="11"/>
      <c r="O60" s="14"/>
      <c r="P60" s="14"/>
      <c r="Q60" s="11"/>
      <c r="R60" s="14"/>
      <c r="S60" s="14"/>
      <c r="T60" s="5" t="str">
        <f>IFERROR(IF(OR(Ronda3_2[[#This Row],[Tempo Total]]="DQ",Ronda3_2[[#This Row],[Voltas]]&lt;Config!$D$2*LARGE(Ronda3_2[Voltas],1)),,VLOOKUP(Ronda3_2[[#This Row],[Pos.]],tabela_pontos[],2,FALSE)),"")</f>
        <v/>
      </c>
      <c r="U60" s="21"/>
    </row>
    <row r="61" spans="1:21" x14ac:dyDescent="0.25">
      <c r="A61" s="22"/>
      <c r="B61" s="11"/>
      <c r="C61" s="10">
        <v>22</v>
      </c>
      <c r="D61" s="11"/>
      <c r="E61" s="20"/>
      <c r="F61" s="17"/>
      <c r="G61" s="17"/>
      <c r="H61" s="11"/>
      <c r="I61" s="12"/>
      <c r="J61" s="13"/>
      <c r="K61" s="13"/>
      <c r="L61" s="13"/>
      <c r="M61" s="13"/>
      <c r="N61" s="11"/>
      <c r="O61" s="14"/>
      <c r="P61" s="14"/>
      <c r="Q61" s="11"/>
      <c r="R61" s="14"/>
      <c r="S61" s="14"/>
      <c r="T61" s="5" t="str">
        <f>IFERROR(IF(OR(Ronda3_2[[#This Row],[Tempo Total]]="DQ",Ronda3_2[[#This Row],[Voltas]]&lt;Config!$D$2*LARGE(Ronda3_2[Voltas],1)),,VLOOKUP(Ronda3_2[[#This Row],[Pos.]],tabela_pontos[],2,FALSE)),"")</f>
        <v/>
      </c>
      <c r="U61" s="21"/>
    </row>
    <row r="62" spans="1:21" x14ac:dyDescent="0.25">
      <c r="A62" s="22"/>
      <c r="B62" s="11"/>
      <c r="C62" s="10">
        <v>23</v>
      </c>
      <c r="D62" s="11"/>
      <c r="E62" s="20"/>
      <c r="F62" s="17"/>
      <c r="G62" s="17"/>
      <c r="H62" s="11"/>
      <c r="I62" s="12"/>
      <c r="J62" s="13"/>
      <c r="K62" s="13"/>
      <c r="L62" s="13"/>
      <c r="M62" s="13"/>
      <c r="N62" s="11"/>
      <c r="O62" s="14"/>
      <c r="P62" s="14"/>
      <c r="Q62" s="11"/>
      <c r="R62" s="14"/>
      <c r="S62" s="14"/>
      <c r="T62" s="5" t="str">
        <f>IFERROR(IF(OR(Ronda3_2[[#This Row],[Tempo Total]]="DQ",Ronda3_2[[#This Row],[Voltas]]&lt;Config!$D$2*LARGE(Ronda3_2[Voltas],1)),,VLOOKUP(Ronda3_2[[#This Row],[Pos.]],tabela_pontos[],2,FALSE)),"")</f>
        <v/>
      </c>
      <c r="U62" s="21"/>
    </row>
    <row r="63" spans="1:21" x14ac:dyDescent="0.25">
      <c r="A63" s="22"/>
      <c r="B63" s="11"/>
      <c r="C63" s="10">
        <v>24</v>
      </c>
      <c r="D63" s="11"/>
      <c r="E63" s="20"/>
      <c r="F63" s="17"/>
      <c r="G63" s="17"/>
      <c r="H63" s="11"/>
      <c r="I63" s="12"/>
      <c r="J63" s="13"/>
      <c r="K63" s="13"/>
      <c r="L63" s="13"/>
      <c r="M63" s="13"/>
      <c r="N63" s="11"/>
      <c r="O63" s="14"/>
      <c r="P63" s="14"/>
      <c r="Q63" s="11"/>
      <c r="R63" s="14"/>
      <c r="S63" s="14"/>
      <c r="T63" s="5" t="str">
        <f>IFERROR(IF(OR(Ronda3_2[[#This Row],[Tempo Total]]="DQ",Ronda3_2[[#This Row],[Voltas]]&lt;Config!$D$2*LARGE(Ronda3_2[Voltas],1)),,VLOOKUP(Ronda3_2[[#This Row],[Pos.]],tabela_pontos[],2,FALSE)),"")</f>
        <v/>
      </c>
      <c r="U63" s="21"/>
    </row>
    <row r="64" spans="1:21" x14ac:dyDescent="0.25">
      <c r="A64" s="6"/>
      <c r="B64" s="11"/>
      <c r="C64" s="10">
        <v>25</v>
      </c>
      <c r="D64" s="11"/>
      <c r="E64" s="20"/>
      <c r="F64" s="17"/>
      <c r="G64" s="17"/>
      <c r="H64" s="7"/>
      <c r="I64" s="12"/>
      <c r="J64" s="13"/>
      <c r="K64" s="13"/>
      <c r="L64" s="9"/>
      <c r="M64" s="9"/>
      <c r="N64" s="11"/>
      <c r="O64" s="14"/>
      <c r="P64" s="14"/>
      <c r="Q64" s="11"/>
      <c r="R64" s="14"/>
      <c r="S64" s="14"/>
      <c r="T64" s="5" t="str">
        <f>IFERROR(IF(OR(Ronda3_2[[#This Row],[Tempo Total]]="DQ",Ronda3_2[[#This Row],[Voltas]]&lt;Config!$D$2*LARGE(Ronda3_2[Voltas],1)),,VLOOKUP(Ronda3_2[[#This Row],[Pos.]],tabela_pontos[],2,FALSE)),"")</f>
        <v/>
      </c>
      <c r="U64" s="21"/>
    </row>
    <row r="65" spans="1:21" x14ac:dyDescent="0.25">
      <c r="A65" s="6"/>
      <c r="B65" s="11"/>
      <c r="C65" s="10">
        <v>26</v>
      </c>
      <c r="D65" s="11"/>
      <c r="E65" s="20"/>
      <c r="F65" s="17"/>
      <c r="G65" s="17"/>
      <c r="H65" s="7"/>
      <c r="I65" s="12"/>
      <c r="J65" s="13"/>
      <c r="K65" s="13"/>
      <c r="L65" s="9"/>
      <c r="M65" s="9"/>
      <c r="N65" s="11"/>
      <c r="O65" s="14"/>
      <c r="P65" s="14"/>
      <c r="Q65" s="11"/>
      <c r="R65" s="14"/>
      <c r="S65" s="14"/>
      <c r="T65" s="5" t="str">
        <f>IFERROR(IF(OR(Ronda3_2[[#This Row],[Tempo Total]]="DQ",Ronda3_2[[#This Row],[Voltas]]&lt;Config!$D$2*LARGE(Ronda3_2[Voltas],1)),,VLOOKUP(Ronda3_2[[#This Row],[Pos.]],tabela_pontos[],2,FALSE)),"")</f>
        <v/>
      </c>
      <c r="U65" s="21"/>
    </row>
    <row r="66" spans="1:21" x14ac:dyDescent="0.25">
      <c r="A66" s="6"/>
      <c r="B66" s="7"/>
      <c r="C66" s="10">
        <v>27</v>
      </c>
      <c r="D66" s="7"/>
      <c r="E66" s="20"/>
      <c r="F66" s="17"/>
      <c r="G66" s="17"/>
      <c r="H66" s="7"/>
      <c r="I66" s="8"/>
      <c r="J66" s="9"/>
      <c r="K66" s="9"/>
      <c r="L66" s="9"/>
      <c r="M66" s="9"/>
      <c r="N66" s="11"/>
      <c r="O66" s="14"/>
      <c r="P66" s="14"/>
      <c r="Q66" s="11"/>
      <c r="R66" s="14"/>
      <c r="S66" s="14"/>
      <c r="T66" s="5" t="str">
        <f>IFERROR(IF(OR(Ronda3_2[[#This Row],[Tempo Total]]="DQ",Ronda3_2[[#This Row],[Voltas]]&lt;Config!$D$2*LARGE(Ronda3_2[Voltas],1)),,VLOOKUP(Ronda3_2[[#This Row],[Pos.]],tabela_pontos[],2,FALSE)),"")</f>
        <v/>
      </c>
      <c r="U66" s="21"/>
    </row>
    <row r="67" spans="1:21" x14ac:dyDescent="0.25">
      <c r="A67" s="6"/>
      <c r="B67" s="11"/>
      <c r="C67" s="10">
        <v>28</v>
      </c>
      <c r="D67" s="11"/>
      <c r="E67" s="20"/>
      <c r="F67" s="17"/>
      <c r="G67" s="17"/>
      <c r="H67" s="7"/>
      <c r="I67" s="12"/>
      <c r="J67" s="13"/>
      <c r="K67" s="13"/>
      <c r="L67" s="9"/>
      <c r="M67" s="9"/>
      <c r="N67" s="11"/>
      <c r="O67" s="14"/>
      <c r="P67" s="14"/>
      <c r="Q67" s="11"/>
      <c r="R67" s="14"/>
      <c r="S67" s="14"/>
      <c r="T67" s="5" t="str">
        <f>IFERROR(IF(OR(Ronda3_2[[#This Row],[Tempo Total]]="DQ",Ronda3_2[[#This Row],[Voltas]]&lt;Config!$D$2*LARGE(Ronda3_2[Voltas],1)),,VLOOKUP(Ronda3_2[[#This Row],[Pos.]],tabela_pontos[],2,FALSE)),"")</f>
        <v/>
      </c>
      <c r="U67" s="21"/>
    </row>
    <row r="68" spans="1:21" x14ac:dyDescent="0.25">
      <c r="A68" s="6"/>
      <c r="B68" s="7"/>
      <c r="C68" s="10">
        <v>29</v>
      </c>
      <c r="D68" s="7"/>
      <c r="E68" s="20"/>
      <c r="F68" s="17"/>
      <c r="G68" s="17"/>
      <c r="H68" s="7"/>
      <c r="I68" s="8"/>
      <c r="J68" s="9"/>
      <c r="K68" s="9"/>
      <c r="L68" s="9"/>
      <c r="M68" s="9"/>
      <c r="N68" s="11"/>
      <c r="O68" s="14"/>
      <c r="P68" s="14"/>
      <c r="Q68" s="11"/>
      <c r="R68" s="14"/>
      <c r="S68" s="14"/>
      <c r="T68" s="5" t="str">
        <f>IFERROR(IF(OR(Ronda3_2[[#This Row],[Tempo Total]]="DQ",Ronda3_2[[#This Row],[Voltas]]&lt;Config!$D$2*LARGE(Ronda3_2[Voltas],1)),,VLOOKUP(Ronda3_2[[#This Row],[Pos.]],tabela_pontos[],2,FALSE)),"")</f>
        <v/>
      </c>
      <c r="U68" s="21"/>
    </row>
    <row r="69" spans="1:21" x14ac:dyDescent="0.25">
      <c r="A69" s="6"/>
      <c r="B69" s="7"/>
      <c r="C69" s="10">
        <v>30</v>
      </c>
      <c r="D69" s="7"/>
      <c r="E69" s="20"/>
      <c r="F69" s="17"/>
      <c r="G69" s="17"/>
      <c r="H69" s="7"/>
      <c r="I69" s="8"/>
      <c r="J69" s="9"/>
      <c r="K69" s="9"/>
      <c r="L69" s="9"/>
      <c r="M69" s="9"/>
      <c r="N69" s="11"/>
      <c r="O69" s="14"/>
      <c r="P69" s="14"/>
      <c r="Q69" s="11"/>
      <c r="R69" s="14"/>
      <c r="S69" s="14"/>
      <c r="T69" s="5" t="str">
        <f>IFERROR(IF(OR(Ronda3_2[[#This Row],[Tempo Total]]="DQ",Ronda3_2[[#This Row],[Voltas]]&lt;Config!$D$2*LARGE(Ronda3_2[Voltas],1)),,VLOOKUP(Ronda3_2[[#This Row],[Pos.]],tabela_pontos[],2,FALSE)),"")</f>
        <v/>
      </c>
      <c r="U69" s="21"/>
    </row>
    <row r="70" spans="1:21" x14ac:dyDescent="0.25">
      <c r="A70" s="6"/>
      <c r="B70" s="11"/>
      <c r="C70" s="10">
        <v>31</v>
      </c>
      <c r="D70" s="11"/>
      <c r="E70" s="20"/>
      <c r="F70" s="17"/>
      <c r="G70" s="17"/>
      <c r="H70" s="7"/>
      <c r="I70" s="12"/>
      <c r="J70" s="13"/>
      <c r="K70" s="13"/>
      <c r="L70" s="9"/>
      <c r="M70" s="9"/>
      <c r="N70" s="11"/>
      <c r="O70" s="14"/>
      <c r="P70" s="14"/>
      <c r="Q70" s="11"/>
      <c r="R70" s="14"/>
      <c r="S70" s="14"/>
      <c r="T70" s="5" t="str">
        <f>IFERROR(IF(OR(Ronda3_2[[#This Row],[Tempo Total]]="DQ",Ronda3_2[[#This Row],[Voltas]]&lt;Config!$D$2*LARGE(Ronda3_2[Voltas],1)),,VLOOKUP(Ronda3_2[[#This Row],[Pos.]],tabela_pontos[],2,FALSE)),"")</f>
        <v/>
      </c>
      <c r="U70" s="21"/>
    </row>
    <row r="71" spans="1:21" x14ac:dyDescent="0.25">
      <c r="A71" s="6"/>
      <c r="B71" s="11"/>
      <c r="C71" s="10">
        <v>32</v>
      </c>
      <c r="D71" s="11"/>
      <c r="E71" s="20"/>
      <c r="F71" s="17"/>
      <c r="G71" s="17"/>
      <c r="H71" s="7"/>
      <c r="I71" s="12"/>
      <c r="J71" s="13"/>
      <c r="K71" s="13"/>
      <c r="L71" s="9"/>
      <c r="M71" s="9"/>
      <c r="N71" s="11"/>
      <c r="O71" s="14"/>
      <c r="P71" s="14"/>
      <c r="Q71" s="11"/>
      <c r="R71" s="14"/>
      <c r="S71" s="14"/>
      <c r="T71" s="5" t="str">
        <f>IFERROR(IF(OR(Ronda3_2[[#This Row],[Tempo Total]]="DQ",Ronda3_2[[#This Row],[Voltas]]&lt;Config!$D$2*LARGE(Ronda3_2[Voltas],1)),,VLOOKUP(Ronda3_2[[#This Row],[Pos.]],tabela_pontos[],2,FALSE)),"")</f>
        <v/>
      </c>
      <c r="U71" s="21"/>
    </row>
    <row r="72" spans="1:21" x14ac:dyDescent="0.25">
      <c r="A72" s="6"/>
      <c r="B72" s="7"/>
      <c r="C72" s="10">
        <v>33</v>
      </c>
      <c r="D72" s="7"/>
      <c r="E72" s="20"/>
      <c r="F72" s="17"/>
      <c r="G72" s="17"/>
      <c r="H72" s="7"/>
      <c r="I72" s="8"/>
      <c r="J72" s="9"/>
      <c r="K72" s="9"/>
      <c r="L72" s="9"/>
      <c r="M72" s="9"/>
      <c r="N72" s="11"/>
      <c r="O72" s="14"/>
      <c r="P72" s="14"/>
      <c r="Q72" s="11"/>
      <c r="R72" s="14"/>
      <c r="S72" s="14"/>
      <c r="T72" s="5" t="str">
        <f>IFERROR(IF(OR(Ronda3_2[[#This Row],[Tempo Total]]="DQ",Ronda3_2[[#This Row],[Voltas]]&lt;Config!$D$2*LARGE(Ronda3_2[Voltas],1)),,VLOOKUP(Ronda3_2[[#This Row],[Pos.]],tabela_pontos[],2,FALSE)),"")</f>
        <v/>
      </c>
      <c r="U72" s="21"/>
    </row>
    <row r="73" spans="1:21" x14ac:dyDescent="0.25">
      <c r="A73" s="6"/>
      <c r="B73" s="11"/>
      <c r="C73" s="10">
        <v>34</v>
      </c>
      <c r="D73" s="11"/>
      <c r="E73" s="20"/>
      <c r="F73" s="17"/>
      <c r="G73" s="17"/>
      <c r="H73" s="7"/>
      <c r="I73" s="12"/>
      <c r="J73" s="13"/>
      <c r="K73" s="13"/>
      <c r="L73" s="9"/>
      <c r="M73" s="9"/>
      <c r="N73" s="11"/>
      <c r="O73" s="14"/>
      <c r="P73" s="14"/>
      <c r="Q73" s="11"/>
      <c r="R73" s="14"/>
      <c r="S73" s="14"/>
      <c r="T73" s="5" t="str">
        <f>IFERROR(IF(OR(Ronda3_2[[#This Row],[Tempo Total]]="DQ",Ronda3_2[[#This Row],[Voltas]]&lt;Config!$D$2*LARGE(Ronda3_2[Voltas],1)),,VLOOKUP(Ronda3_2[[#This Row],[Pos.]],tabela_pontos[],2,FALSE)),"")</f>
        <v/>
      </c>
      <c r="U73" s="21"/>
    </row>
    <row r="74" spans="1:21" x14ac:dyDescent="0.25">
      <c r="A74" s="6"/>
      <c r="B74" s="7"/>
      <c r="C74" s="10">
        <v>35</v>
      </c>
      <c r="D74" s="7"/>
      <c r="E74" s="20"/>
      <c r="F74" s="17"/>
      <c r="G74" s="17"/>
      <c r="H74" s="7"/>
      <c r="I74" s="8"/>
      <c r="J74" s="9"/>
      <c r="K74" s="9"/>
      <c r="L74" s="9"/>
      <c r="M74" s="9"/>
      <c r="N74" s="11"/>
      <c r="O74" s="14"/>
      <c r="P74" s="14"/>
      <c r="Q74" s="11"/>
      <c r="R74" s="14"/>
      <c r="S74" s="14"/>
      <c r="T74" s="5" t="str">
        <f>IFERROR(IF(OR(Ronda3_2[[#This Row],[Tempo Total]]="DQ",Ronda3_2[[#This Row],[Voltas]]&lt;Config!$D$2*LARGE(Ronda3_2[Voltas],1)),,VLOOKUP(Ronda3_2[[#This Row],[Pos.]],tabela_pontos[],2,FALSE)),"")</f>
        <v/>
      </c>
      <c r="U74" s="21"/>
    </row>
    <row r="75" spans="1:21" ht="21" x14ac:dyDescent="0.25">
      <c r="A75" s="46" t="s">
        <v>27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23"/>
    </row>
  </sheetData>
  <sheetProtection selectLockedCells="1"/>
  <protectedRanges>
    <protectedRange sqref="V2:XFD30 L48:L71 O40:O74 A40:K43 D72:L74 D44:K71 O3:O37 Q3:U32 Q33:T37 A44:C74 A3:K37" name="Intervalo1_1"/>
    <protectedRange sqref="M3:N37" name="Intervalo1_3"/>
    <protectedRange sqref="V1:XFD1" name="Intervalo1_6"/>
    <protectedRange sqref="O2:U2 O39:T39 U34" name="Intervalo1"/>
    <protectedRange sqref="A2:I2 K2:N2 A39:I39 K39:N39" name="Intervalo1_2_1"/>
    <protectedRange sqref="I38:K38 A38:G38" name="Intervalo1_7"/>
    <protectedRange sqref="I75:K75 A75:G75" name="Intervalo1_8"/>
  </protectedRanges>
  <mergeCells count="3">
    <mergeCell ref="A38:T38"/>
    <mergeCell ref="A75:T75"/>
    <mergeCell ref="A1:U1"/>
  </mergeCells>
  <conditionalFormatting sqref="K3:K37">
    <cfRule type="top10" dxfId="146" priority="1" bottom="1" rank="1"/>
  </conditionalFormatting>
  <conditionalFormatting sqref="L3:L37">
    <cfRule type="top10" dxfId="145" priority="2" bottom="1" rank="1"/>
  </conditionalFormatting>
  <conditionalFormatting sqref="D3:D37">
    <cfRule type="iconSet" priority="3">
      <iconSet iconSet="3Arrows" reverse="1">
        <cfvo type="percent" val="0"/>
        <cfvo type="num" val="0"/>
        <cfvo type="num" val="0" gte="0"/>
      </iconSet>
    </cfRule>
  </conditionalFormatting>
  <conditionalFormatting sqref="K40:K74">
    <cfRule type="top10" dxfId="144" priority="4" bottom="1" rank="1"/>
  </conditionalFormatting>
  <conditionalFormatting sqref="L40:L74">
    <cfRule type="top10" dxfId="143" priority="5" bottom="1" rank="1"/>
  </conditionalFormatting>
  <conditionalFormatting sqref="D40:D74">
    <cfRule type="iconSet" priority="6">
      <iconSet iconSet="3Arrows" reverse="1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scale="97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75"/>
  <sheetViews>
    <sheetView showGridLines="0" showZeros="0" zoomScaleNormal="100" workbookViewId="0">
      <pane ySplit="2" topLeftCell="A3" activePane="bottomLeft" state="frozen"/>
      <selection activeCell="V33" sqref="V33"/>
      <selection pane="bottomLeft" activeCell="V33" sqref="V33"/>
    </sheetView>
  </sheetViews>
  <sheetFormatPr defaultColWidth="39.85546875" defaultRowHeight="12.75" x14ac:dyDescent="0.25"/>
  <cols>
    <col min="1" max="1" width="14" style="3" bestFit="1" customWidth="1"/>
    <col min="2" max="2" width="6.140625" style="3" bestFit="1" customWidth="1"/>
    <col min="3" max="3" width="4.42578125" style="3" bestFit="1" customWidth="1"/>
    <col min="4" max="4" width="5" style="3" bestFit="1" customWidth="1"/>
    <col min="5" max="5" width="23.140625" style="3" bestFit="1" customWidth="1"/>
    <col min="6" max="6" width="13.28515625" style="3" bestFit="1" customWidth="1"/>
    <col min="7" max="7" width="6.42578125" style="3" bestFit="1" customWidth="1"/>
    <col min="8" max="8" width="6" style="3" bestFit="1" customWidth="1"/>
    <col min="9" max="9" width="10.85546875" style="3" bestFit="1" customWidth="1"/>
    <col min="10" max="10" width="8.42578125" style="3" bestFit="1" customWidth="1"/>
    <col min="11" max="11" width="11" style="3" bestFit="1" customWidth="1"/>
    <col min="12" max="12" width="10.28515625" style="1" bestFit="1" customWidth="1"/>
    <col min="13" max="13" width="13.28515625" style="1" bestFit="1" customWidth="1"/>
    <col min="14" max="14" width="2.7109375" style="1" bestFit="1" customWidth="1"/>
    <col min="15" max="15" width="9.140625" style="3" bestFit="1" customWidth="1"/>
    <col min="16" max="16" width="10.5703125" style="3" bestFit="1" customWidth="1"/>
    <col min="17" max="17" width="4.28515625" style="3" bestFit="1" customWidth="1"/>
    <col min="18" max="18" width="6.140625" style="3" bestFit="1" customWidth="1"/>
    <col min="19" max="19" width="5.140625" style="3" bestFit="1" customWidth="1"/>
    <col min="20" max="20" width="4" style="3" bestFit="1" customWidth="1"/>
    <col min="21" max="21" width="4" style="3" customWidth="1"/>
    <col min="22" max="16384" width="39.85546875" style="3"/>
  </cols>
  <sheetData>
    <row r="1" spans="1:21" ht="27.75" x14ac:dyDescent="0.25">
      <c r="A1" s="47" t="s">
        <v>108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x14ac:dyDescent="0.25">
      <c r="A2" s="4" t="s">
        <v>0</v>
      </c>
      <c r="B2" s="4" t="s">
        <v>5</v>
      </c>
      <c r="C2" s="4" t="s">
        <v>18</v>
      </c>
      <c r="D2" s="4" t="s">
        <v>17</v>
      </c>
      <c r="E2" s="4" t="s">
        <v>1</v>
      </c>
      <c r="F2" s="4" t="s">
        <v>6</v>
      </c>
      <c r="G2" s="4" t="s">
        <v>7</v>
      </c>
      <c r="H2" s="4" t="s">
        <v>2</v>
      </c>
      <c r="I2" s="4" t="s">
        <v>3</v>
      </c>
      <c r="J2" s="4" t="s">
        <v>25</v>
      </c>
      <c r="K2" s="4" t="s">
        <v>4</v>
      </c>
      <c r="L2" s="4" t="s">
        <v>8</v>
      </c>
      <c r="M2" s="4" t="s">
        <v>20</v>
      </c>
      <c r="N2" s="15" t="s">
        <v>14</v>
      </c>
      <c r="O2" s="4" t="s">
        <v>21</v>
      </c>
      <c r="P2" s="4" t="s">
        <v>22</v>
      </c>
      <c r="Q2" s="4" t="s">
        <v>23</v>
      </c>
      <c r="R2" s="4" t="s">
        <v>16</v>
      </c>
      <c r="S2" s="4" t="s">
        <v>15</v>
      </c>
      <c r="T2" s="16" t="s">
        <v>24</v>
      </c>
      <c r="U2" s="21"/>
    </row>
    <row r="3" spans="1:21" x14ac:dyDescent="0.25">
      <c r="A3" s="6"/>
      <c r="B3" s="7"/>
      <c r="C3" s="10">
        <v>1</v>
      </c>
      <c r="D3" s="7"/>
      <c r="E3" s="20" t="str">
        <f>IFERROR(VLOOKUP(Ronda4_1[[#This Row],[Piloto]],#REF!,2,FALSE),"")</f>
        <v/>
      </c>
      <c r="F3" s="17"/>
      <c r="G3" s="17"/>
      <c r="H3" s="7"/>
      <c r="I3" s="8"/>
      <c r="J3" s="9"/>
      <c r="K3" s="9"/>
      <c r="L3" s="9"/>
      <c r="M3" s="9"/>
      <c r="N3" s="11"/>
      <c r="O3" s="14"/>
      <c r="P3" s="14"/>
      <c r="Q3" s="11"/>
      <c r="R3" s="14"/>
      <c r="S3" s="14"/>
      <c r="T3" s="5" t="str">
        <f>IFERROR(IF(OR(Ronda4_1[[#This Row],[Tempo Total]]="DQ",Ronda4_1[[#This Row],[Voltas]]&lt;Config!$D$2*LARGE(Ronda4_1[Voltas],1)),,VLOOKUP(Ronda4_1[[#This Row],[Pos.]],tabela_pontos[],2,FALSE)),"")</f>
        <v/>
      </c>
      <c r="U3" s="21"/>
    </row>
    <row r="4" spans="1:21" x14ac:dyDescent="0.25">
      <c r="A4" s="6"/>
      <c r="B4" s="7"/>
      <c r="C4" s="10">
        <v>2</v>
      </c>
      <c r="D4" s="7"/>
      <c r="E4" s="20"/>
      <c r="F4" s="17"/>
      <c r="G4" s="17"/>
      <c r="H4" s="7"/>
      <c r="I4" s="8"/>
      <c r="J4" s="9"/>
      <c r="K4" s="9"/>
      <c r="L4" s="9"/>
      <c r="M4" s="9"/>
      <c r="N4" s="11"/>
      <c r="O4" s="14"/>
      <c r="P4" s="14"/>
      <c r="Q4" s="11"/>
      <c r="R4" s="14"/>
      <c r="S4" s="14"/>
      <c r="T4" s="5" t="str">
        <f>IFERROR(IF(OR(Ronda4_1[[#This Row],[Tempo Total]]="DQ",Ronda4_1[[#This Row],[Voltas]]&lt;Config!$D$2*LARGE(Ronda4_1[Voltas],1)),,VLOOKUP(Ronda4_1[[#This Row],[Pos.]],tabela_pontos[],2,FALSE)),"")</f>
        <v/>
      </c>
      <c r="U4" s="21"/>
    </row>
    <row r="5" spans="1:21" x14ac:dyDescent="0.25">
      <c r="A5" s="6"/>
      <c r="B5" s="7"/>
      <c r="C5" s="10">
        <v>3</v>
      </c>
      <c r="D5" s="7"/>
      <c r="E5" s="20"/>
      <c r="F5" s="17"/>
      <c r="G5" s="17"/>
      <c r="H5" s="7"/>
      <c r="I5" s="8"/>
      <c r="J5" s="9"/>
      <c r="K5" s="9"/>
      <c r="L5" s="9"/>
      <c r="M5" s="9"/>
      <c r="N5" s="11"/>
      <c r="O5" s="14"/>
      <c r="P5" s="14"/>
      <c r="Q5" s="11"/>
      <c r="R5" s="14"/>
      <c r="S5" s="14"/>
      <c r="T5" s="5" t="str">
        <f>IFERROR(IF(OR(Ronda4_1[[#This Row],[Tempo Total]]="DQ",Ronda4_1[[#This Row],[Voltas]]&lt;Config!$D$2*LARGE(Ronda4_1[Voltas],1)),,VLOOKUP(Ronda4_1[[#This Row],[Pos.]],tabela_pontos[],2,FALSE)),"")</f>
        <v/>
      </c>
      <c r="U5" s="21"/>
    </row>
    <row r="6" spans="1:21" x14ac:dyDescent="0.25">
      <c r="A6" s="6"/>
      <c r="B6" s="7"/>
      <c r="C6" s="10">
        <v>4</v>
      </c>
      <c r="D6" s="7"/>
      <c r="E6" s="20"/>
      <c r="F6" s="17"/>
      <c r="G6" s="17"/>
      <c r="H6" s="7"/>
      <c r="I6" s="8"/>
      <c r="J6" s="9"/>
      <c r="K6" s="9"/>
      <c r="L6" s="9"/>
      <c r="M6" s="9"/>
      <c r="N6" s="11"/>
      <c r="O6" s="14"/>
      <c r="P6" s="14"/>
      <c r="Q6" s="11"/>
      <c r="R6" s="14"/>
      <c r="S6" s="14"/>
      <c r="T6" s="5" t="str">
        <f>IFERROR(IF(OR(Ronda4_1[[#This Row],[Tempo Total]]="DQ",Ronda4_1[[#This Row],[Voltas]]&lt;Config!$D$2*LARGE(Ronda4_1[Voltas],1)),,VLOOKUP(Ronda4_1[[#This Row],[Pos.]],tabela_pontos[],2,FALSE)),"")</f>
        <v/>
      </c>
      <c r="U6" s="21"/>
    </row>
    <row r="7" spans="1:21" x14ac:dyDescent="0.25">
      <c r="A7" s="6"/>
      <c r="B7" s="7"/>
      <c r="C7" s="10">
        <v>5</v>
      </c>
      <c r="D7" s="7"/>
      <c r="E7" s="20"/>
      <c r="F7" s="17"/>
      <c r="G7" s="17"/>
      <c r="H7" s="7"/>
      <c r="I7" s="8"/>
      <c r="J7" s="9"/>
      <c r="K7" s="9"/>
      <c r="L7" s="9"/>
      <c r="M7" s="9"/>
      <c r="N7" s="11"/>
      <c r="O7" s="14"/>
      <c r="P7" s="14"/>
      <c r="Q7" s="11"/>
      <c r="R7" s="14"/>
      <c r="S7" s="14"/>
      <c r="T7" s="5" t="str">
        <f>IFERROR(IF(OR(Ronda4_1[[#This Row],[Tempo Total]]="DQ",Ronda4_1[[#This Row],[Voltas]]&lt;Config!$D$2*LARGE(Ronda4_1[Voltas],1)),,VLOOKUP(Ronda4_1[[#This Row],[Pos.]],tabela_pontos[],2,FALSE)),"")</f>
        <v/>
      </c>
      <c r="U7" s="21"/>
    </row>
    <row r="8" spans="1:21" ht="12.75" customHeight="1" x14ac:dyDescent="0.25">
      <c r="A8" s="6"/>
      <c r="B8" s="7"/>
      <c r="C8" s="10">
        <v>6</v>
      </c>
      <c r="D8" s="7"/>
      <c r="E8" s="20"/>
      <c r="F8" s="17"/>
      <c r="G8" s="17"/>
      <c r="H8" s="7"/>
      <c r="I8" s="8"/>
      <c r="J8" s="9"/>
      <c r="K8" s="9"/>
      <c r="L8" s="9"/>
      <c r="M8" s="9"/>
      <c r="N8" s="11"/>
      <c r="O8" s="14"/>
      <c r="P8" s="14"/>
      <c r="Q8" s="11"/>
      <c r="R8" s="14"/>
      <c r="S8" s="14"/>
      <c r="T8" s="5" t="str">
        <f>IFERROR(IF(OR(Ronda4_1[[#This Row],[Tempo Total]]="DQ",Ronda4_1[[#This Row],[Voltas]]&lt;Config!$D$2*LARGE(Ronda4_1[Voltas],1)),,VLOOKUP(Ronda4_1[[#This Row],[Pos.]],tabela_pontos[],2,FALSE)),"")</f>
        <v/>
      </c>
      <c r="U8" s="21"/>
    </row>
    <row r="9" spans="1:21" ht="12.75" customHeight="1" x14ac:dyDescent="0.25">
      <c r="A9" s="6"/>
      <c r="B9" s="7"/>
      <c r="C9" s="10">
        <v>7</v>
      </c>
      <c r="D9" s="7"/>
      <c r="E9" s="20"/>
      <c r="F9" s="17"/>
      <c r="G9" s="17"/>
      <c r="H9" s="7"/>
      <c r="I9" s="8"/>
      <c r="J9" s="9"/>
      <c r="K9" s="9"/>
      <c r="L9" s="9"/>
      <c r="M9" s="9"/>
      <c r="N9" s="11"/>
      <c r="O9" s="14"/>
      <c r="P9" s="14"/>
      <c r="Q9" s="11"/>
      <c r="R9" s="14"/>
      <c r="S9" s="14"/>
      <c r="T9" s="5" t="str">
        <f>IFERROR(IF(OR(Ronda4_1[[#This Row],[Tempo Total]]="DQ",Ronda4_1[[#This Row],[Voltas]]&lt;Config!$D$2*LARGE(Ronda4_1[Voltas],1)),,VLOOKUP(Ronda4_1[[#This Row],[Pos.]],tabela_pontos[],2,FALSE)),"")</f>
        <v/>
      </c>
      <c r="U9" s="21"/>
    </row>
    <row r="10" spans="1:21" x14ac:dyDescent="0.25">
      <c r="A10" s="6"/>
      <c r="B10" s="7"/>
      <c r="C10" s="10">
        <v>8</v>
      </c>
      <c r="D10" s="7"/>
      <c r="E10" s="20"/>
      <c r="F10" s="17"/>
      <c r="G10" s="17"/>
      <c r="H10" s="7"/>
      <c r="I10" s="8"/>
      <c r="J10" s="9"/>
      <c r="K10" s="9"/>
      <c r="L10" s="9"/>
      <c r="M10" s="9"/>
      <c r="N10" s="11"/>
      <c r="O10" s="14"/>
      <c r="P10" s="14"/>
      <c r="Q10" s="11"/>
      <c r="R10" s="14"/>
      <c r="S10" s="14"/>
      <c r="T10" s="5" t="str">
        <f>IFERROR(IF(OR(Ronda4_1[[#This Row],[Tempo Total]]="DQ",Ronda4_1[[#This Row],[Voltas]]&lt;Config!$D$2*LARGE(Ronda4_1[Voltas],1)),,VLOOKUP(Ronda4_1[[#This Row],[Pos.]],tabela_pontos[],2,FALSE)),"")</f>
        <v/>
      </c>
      <c r="U10" s="21"/>
    </row>
    <row r="11" spans="1:21" x14ac:dyDescent="0.25">
      <c r="A11" s="6"/>
      <c r="B11" s="11"/>
      <c r="C11" s="10">
        <v>9</v>
      </c>
      <c r="D11" s="11"/>
      <c r="E11" s="20"/>
      <c r="F11" s="17"/>
      <c r="G11" s="17"/>
      <c r="H11" s="7"/>
      <c r="I11" s="12"/>
      <c r="J11" s="13"/>
      <c r="K11" s="13"/>
      <c r="L11" s="9"/>
      <c r="M11" s="9"/>
      <c r="N11" s="11"/>
      <c r="O11" s="14"/>
      <c r="P11" s="14"/>
      <c r="Q11" s="11"/>
      <c r="R11" s="14"/>
      <c r="S11" s="14"/>
      <c r="T11" s="5" t="str">
        <f>IFERROR(IF(OR(Ronda4_1[[#This Row],[Tempo Total]]="DQ",Ronda4_1[[#This Row],[Voltas]]&lt;Config!$D$2*LARGE(Ronda4_1[Voltas],1)),,VLOOKUP(Ronda4_1[[#This Row],[Pos.]],tabela_pontos[],2,FALSE)),"")</f>
        <v/>
      </c>
      <c r="U11" s="21"/>
    </row>
    <row r="12" spans="1:21" x14ac:dyDescent="0.25">
      <c r="A12" s="6"/>
      <c r="B12" s="11"/>
      <c r="C12" s="10">
        <v>10</v>
      </c>
      <c r="D12" s="11"/>
      <c r="E12" s="20"/>
      <c r="F12" s="17"/>
      <c r="G12" s="17"/>
      <c r="H12" s="7"/>
      <c r="I12" s="12"/>
      <c r="J12" s="13"/>
      <c r="K12" s="13"/>
      <c r="L12" s="9"/>
      <c r="M12" s="9"/>
      <c r="N12" s="11"/>
      <c r="O12" s="14"/>
      <c r="P12" s="14"/>
      <c r="Q12" s="11"/>
      <c r="R12" s="14"/>
      <c r="S12" s="14"/>
      <c r="T12" s="5" t="str">
        <f>IFERROR(IF(OR(Ronda4_1[[#This Row],[Tempo Total]]="DQ",Ronda4_1[[#This Row],[Voltas]]&lt;Config!$D$2*LARGE(Ronda4_1[Voltas],1)),,VLOOKUP(Ronda4_1[[#This Row],[Pos.]],tabela_pontos[],2,FALSE)),"")</f>
        <v/>
      </c>
      <c r="U12" s="21"/>
    </row>
    <row r="13" spans="1:21" x14ac:dyDescent="0.25">
      <c r="A13" s="6"/>
      <c r="B13" s="11"/>
      <c r="C13" s="10">
        <v>11</v>
      </c>
      <c r="D13" s="11"/>
      <c r="E13" s="20"/>
      <c r="F13" s="17"/>
      <c r="G13" s="17"/>
      <c r="H13" s="7"/>
      <c r="I13" s="12"/>
      <c r="J13" s="13"/>
      <c r="K13" s="13"/>
      <c r="L13" s="9"/>
      <c r="M13" s="9"/>
      <c r="N13" s="11"/>
      <c r="O13" s="14"/>
      <c r="P13" s="14"/>
      <c r="Q13" s="11"/>
      <c r="R13" s="14"/>
      <c r="S13" s="14"/>
      <c r="T13" s="5" t="str">
        <f>IFERROR(IF(OR(Ronda4_1[[#This Row],[Tempo Total]]="DQ",Ronda4_1[[#This Row],[Voltas]]&lt;Config!$D$2*LARGE(Ronda4_1[Voltas],1)),,VLOOKUP(Ronda4_1[[#This Row],[Pos.]],tabela_pontos[],2,FALSE)),"")</f>
        <v/>
      </c>
      <c r="U13" s="21"/>
    </row>
    <row r="14" spans="1:21" x14ac:dyDescent="0.25">
      <c r="A14" s="6"/>
      <c r="B14" s="11"/>
      <c r="C14" s="10">
        <v>12</v>
      </c>
      <c r="D14" s="11"/>
      <c r="E14" s="20"/>
      <c r="F14" s="17"/>
      <c r="G14" s="17"/>
      <c r="H14" s="7"/>
      <c r="I14" s="12"/>
      <c r="J14" s="13"/>
      <c r="K14" s="13"/>
      <c r="L14" s="9"/>
      <c r="M14" s="9"/>
      <c r="N14" s="11"/>
      <c r="O14" s="14"/>
      <c r="P14" s="14"/>
      <c r="Q14" s="11"/>
      <c r="R14" s="14"/>
      <c r="S14" s="14"/>
      <c r="T14" s="5" t="str">
        <f>IFERROR(IF(OR(Ronda4_1[[#This Row],[Tempo Total]]="DQ",Ronda4_1[[#This Row],[Voltas]]&lt;Config!$D$2*LARGE(Ronda4_1[Voltas],1)),,VLOOKUP(Ronda4_1[[#This Row],[Pos.]],tabela_pontos[],2,FALSE)),"")</f>
        <v/>
      </c>
      <c r="U14" s="21"/>
    </row>
    <row r="15" spans="1:21" x14ac:dyDescent="0.25">
      <c r="A15" s="6"/>
      <c r="B15" s="11"/>
      <c r="C15" s="10">
        <v>13</v>
      </c>
      <c r="D15" s="11"/>
      <c r="E15" s="20"/>
      <c r="F15" s="17"/>
      <c r="G15" s="17"/>
      <c r="H15" s="7"/>
      <c r="I15" s="12"/>
      <c r="J15" s="13"/>
      <c r="K15" s="13"/>
      <c r="L15" s="9"/>
      <c r="M15" s="9"/>
      <c r="N15" s="11"/>
      <c r="O15" s="14"/>
      <c r="P15" s="14"/>
      <c r="Q15" s="11"/>
      <c r="R15" s="14"/>
      <c r="S15" s="14"/>
      <c r="T15" s="5" t="str">
        <f>IFERROR(IF(OR(Ronda4_1[[#This Row],[Tempo Total]]="DQ",Ronda4_1[[#This Row],[Voltas]]&lt;Config!$D$2*LARGE(Ronda4_1[Voltas],1)),,VLOOKUP(Ronda4_1[[#This Row],[Pos.]],tabela_pontos[],2,FALSE)),"")</f>
        <v/>
      </c>
      <c r="U15" s="21"/>
    </row>
    <row r="16" spans="1:21" x14ac:dyDescent="0.25">
      <c r="A16" s="6"/>
      <c r="B16" s="11"/>
      <c r="C16" s="10">
        <v>14</v>
      </c>
      <c r="D16" s="11"/>
      <c r="E16" s="20"/>
      <c r="F16" s="17"/>
      <c r="G16" s="17"/>
      <c r="H16" s="7"/>
      <c r="I16" s="12"/>
      <c r="J16" s="13"/>
      <c r="K16" s="13"/>
      <c r="L16" s="9"/>
      <c r="M16" s="9"/>
      <c r="N16" s="11"/>
      <c r="O16" s="14"/>
      <c r="P16" s="14"/>
      <c r="Q16" s="11"/>
      <c r="R16" s="14"/>
      <c r="S16" s="14"/>
      <c r="T16" s="5" t="str">
        <f>IFERROR(IF(OR(Ronda4_1[[#This Row],[Tempo Total]]="DQ",Ronda4_1[[#This Row],[Voltas]]&lt;Config!$D$2*LARGE(Ronda4_1[Voltas],1)),,VLOOKUP(Ronda4_1[[#This Row],[Pos.]],tabela_pontos[],2,FALSE)),"")</f>
        <v/>
      </c>
      <c r="U16" s="21"/>
    </row>
    <row r="17" spans="1:21" x14ac:dyDescent="0.25">
      <c r="A17" s="6"/>
      <c r="B17" s="11"/>
      <c r="C17" s="10">
        <v>15</v>
      </c>
      <c r="D17" s="11"/>
      <c r="E17" s="20"/>
      <c r="F17" s="17"/>
      <c r="G17" s="17"/>
      <c r="H17" s="7"/>
      <c r="I17" s="12"/>
      <c r="J17" s="13"/>
      <c r="K17" s="13"/>
      <c r="L17" s="9"/>
      <c r="M17" s="9"/>
      <c r="N17" s="11"/>
      <c r="O17" s="14"/>
      <c r="P17" s="14"/>
      <c r="Q17" s="11"/>
      <c r="R17" s="14"/>
      <c r="S17" s="14"/>
      <c r="T17" s="5" t="str">
        <f>IFERROR(IF(OR(Ronda4_1[[#This Row],[Tempo Total]]="DQ",Ronda4_1[[#This Row],[Voltas]]&lt;Config!$D$2*LARGE(Ronda4_1[Voltas],1)),,VLOOKUP(Ronda4_1[[#This Row],[Pos.]],tabela_pontos[],2,FALSE)),"")</f>
        <v/>
      </c>
      <c r="U17" s="21"/>
    </row>
    <row r="18" spans="1:21" x14ac:dyDescent="0.25">
      <c r="A18" s="6"/>
      <c r="B18" s="11"/>
      <c r="C18" s="10">
        <v>16</v>
      </c>
      <c r="D18" s="11"/>
      <c r="E18" s="20"/>
      <c r="F18" s="17"/>
      <c r="G18" s="17"/>
      <c r="H18" s="7"/>
      <c r="I18" s="12"/>
      <c r="J18" s="13"/>
      <c r="K18" s="13"/>
      <c r="L18" s="9"/>
      <c r="M18" s="9"/>
      <c r="N18" s="11"/>
      <c r="O18" s="14"/>
      <c r="P18" s="14"/>
      <c r="Q18" s="11"/>
      <c r="R18" s="14"/>
      <c r="S18" s="14"/>
      <c r="T18" s="5" t="str">
        <f>IFERROR(IF(OR(Ronda4_1[[#This Row],[Tempo Total]]="DQ",Ronda4_1[[#This Row],[Voltas]]&lt;Config!$D$2*LARGE(Ronda4_1[Voltas],1)),,VLOOKUP(Ronda4_1[[#This Row],[Pos.]],tabela_pontos[],2,FALSE)),"")</f>
        <v/>
      </c>
      <c r="U18" s="21"/>
    </row>
    <row r="19" spans="1:21" x14ac:dyDescent="0.25">
      <c r="A19" s="6"/>
      <c r="B19" s="7"/>
      <c r="C19" s="10">
        <v>17</v>
      </c>
      <c r="D19" s="7"/>
      <c r="E19" s="20"/>
      <c r="F19" s="17"/>
      <c r="G19" s="17"/>
      <c r="H19" s="7"/>
      <c r="I19" s="8"/>
      <c r="J19" s="9"/>
      <c r="K19" s="9"/>
      <c r="L19" s="9"/>
      <c r="M19" s="9"/>
      <c r="N19" s="11"/>
      <c r="O19" s="14"/>
      <c r="P19" s="14"/>
      <c r="Q19" s="11"/>
      <c r="R19" s="14"/>
      <c r="S19" s="14"/>
      <c r="T19" s="5" t="str">
        <f>IFERROR(IF(OR(Ronda4_1[[#This Row],[Tempo Total]]="DQ",Ronda4_1[[#This Row],[Voltas]]&lt;Config!$D$2*LARGE(Ronda4_1[Voltas],1)),,VLOOKUP(Ronda4_1[[#This Row],[Pos.]],tabela_pontos[],2,FALSE)),"")</f>
        <v/>
      </c>
      <c r="U19" s="21"/>
    </row>
    <row r="20" spans="1:21" x14ac:dyDescent="0.25">
      <c r="A20" s="6"/>
      <c r="B20" s="11"/>
      <c r="C20" s="10">
        <v>18</v>
      </c>
      <c r="D20" s="11"/>
      <c r="E20" s="20"/>
      <c r="F20" s="17"/>
      <c r="G20" s="17"/>
      <c r="H20" s="7"/>
      <c r="I20" s="12"/>
      <c r="J20" s="13"/>
      <c r="K20" s="13"/>
      <c r="L20" s="9"/>
      <c r="M20" s="9"/>
      <c r="N20" s="11"/>
      <c r="O20" s="14"/>
      <c r="P20" s="14"/>
      <c r="Q20" s="11"/>
      <c r="R20" s="14"/>
      <c r="S20" s="14"/>
      <c r="T20" s="5" t="str">
        <f>IFERROR(IF(OR(Ronda4_1[[#This Row],[Tempo Total]]="DQ",Ronda4_1[[#This Row],[Voltas]]&lt;Config!$D$2*LARGE(Ronda4_1[Voltas],1)),,VLOOKUP(Ronda4_1[[#This Row],[Pos.]],tabela_pontos[],2,FALSE)),"")</f>
        <v/>
      </c>
      <c r="U20" s="21"/>
    </row>
    <row r="21" spans="1:21" x14ac:dyDescent="0.25">
      <c r="A21" s="6"/>
      <c r="B21" s="7"/>
      <c r="C21" s="10">
        <v>19</v>
      </c>
      <c r="D21" s="7"/>
      <c r="E21" s="20"/>
      <c r="F21" s="17"/>
      <c r="G21" s="17"/>
      <c r="H21" s="7"/>
      <c r="I21" s="8"/>
      <c r="J21" s="9"/>
      <c r="K21" s="9"/>
      <c r="L21" s="9"/>
      <c r="M21" s="9"/>
      <c r="N21" s="11"/>
      <c r="O21" s="14"/>
      <c r="P21" s="14"/>
      <c r="Q21" s="11"/>
      <c r="R21" s="14"/>
      <c r="S21" s="14"/>
      <c r="T21" s="5" t="str">
        <f>IFERROR(IF(OR(Ronda4_1[[#This Row],[Tempo Total]]="DQ",Ronda4_1[[#This Row],[Voltas]]&lt;Config!$D$2*LARGE(Ronda4_1[Voltas],1)),,VLOOKUP(Ronda4_1[[#This Row],[Pos.]],tabela_pontos[],2,FALSE)),"")</f>
        <v/>
      </c>
      <c r="U21" s="21"/>
    </row>
    <row r="22" spans="1:21" x14ac:dyDescent="0.25">
      <c r="A22" s="6"/>
      <c r="B22" s="7"/>
      <c r="C22" s="10">
        <v>20</v>
      </c>
      <c r="D22" s="7"/>
      <c r="E22" s="20"/>
      <c r="F22" s="17"/>
      <c r="G22" s="17"/>
      <c r="H22" s="7"/>
      <c r="I22" s="8"/>
      <c r="J22" s="9"/>
      <c r="K22" s="9"/>
      <c r="L22" s="9"/>
      <c r="M22" s="9"/>
      <c r="N22" s="11"/>
      <c r="O22" s="14"/>
      <c r="P22" s="14"/>
      <c r="Q22" s="11"/>
      <c r="R22" s="14"/>
      <c r="S22" s="14"/>
      <c r="T22" s="5" t="str">
        <f>IFERROR(IF(OR(Ronda4_1[[#This Row],[Tempo Total]]="DQ",Ronda4_1[[#This Row],[Voltas]]&lt;Config!$D$2*LARGE(Ronda4_1[Voltas],1)),,VLOOKUP(Ronda4_1[[#This Row],[Pos.]],tabela_pontos[],2,FALSE)),"")</f>
        <v/>
      </c>
      <c r="U22" s="21"/>
    </row>
    <row r="23" spans="1:21" x14ac:dyDescent="0.25">
      <c r="A23" s="6"/>
      <c r="B23" s="7"/>
      <c r="C23" s="10">
        <v>21</v>
      </c>
      <c r="D23" s="7"/>
      <c r="E23" s="20"/>
      <c r="F23" s="17"/>
      <c r="G23" s="17"/>
      <c r="H23" s="7"/>
      <c r="I23" s="8"/>
      <c r="J23" s="9"/>
      <c r="K23" s="9"/>
      <c r="L23" s="9"/>
      <c r="M23" s="9"/>
      <c r="N23" s="11"/>
      <c r="O23" s="14"/>
      <c r="P23" s="14"/>
      <c r="Q23" s="11"/>
      <c r="R23" s="14"/>
      <c r="S23" s="14"/>
      <c r="T23" s="5" t="str">
        <f>IFERROR(IF(OR(Ronda4_1[[#This Row],[Tempo Total]]="DQ",Ronda4_1[[#This Row],[Voltas]]&lt;Config!$D$2*LARGE(Ronda4_1[Voltas],1)),,VLOOKUP(Ronda4_1[[#This Row],[Pos.]],tabela_pontos[],2,FALSE)),"")</f>
        <v/>
      </c>
      <c r="U23" s="21"/>
    </row>
    <row r="24" spans="1:21" x14ac:dyDescent="0.25">
      <c r="A24" s="6"/>
      <c r="B24" s="7"/>
      <c r="C24" s="10">
        <v>22</v>
      </c>
      <c r="D24" s="7"/>
      <c r="E24" s="20"/>
      <c r="F24" s="17"/>
      <c r="G24" s="17"/>
      <c r="H24" s="7"/>
      <c r="I24" s="8"/>
      <c r="J24" s="9"/>
      <c r="K24" s="9"/>
      <c r="L24" s="9"/>
      <c r="M24" s="9"/>
      <c r="N24" s="11"/>
      <c r="O24" s="14"/>
      <c r="P24" s="14"/>
      <c r="Q24" s="11"/>
      <c r="R24" s="14"/>
      <c r="S24" s="14"/>
      <c r="T24" s="5" t="str">
        <f>IFERROR(IF(OR(Ronda4_1[[#This Row],[Tempo Total]]="DQ",Ronda4_1[[#This Row],[Voltas]]&lt;Config!$D$2*LARGE(Ronda4_1[Voltas],1)),,VLOOKUP(Ronda4_1[[#This Row],[Pos.]],tabela_pontos[],2,FALSE)),"")</f>
        <v/>
      </c>
      <c r="U24" s="21"/>
    </row>
    <row r="25" spans="1:21" x14ac:dyDescent="0.25">
      <c r="A25" s="6"/>
      <c r="B25" s="7"/>
      <c r="C25" s="10">
        <v>23</v>
      </c>
      <c r="D25" s="7"/>
      <c r="E25" s="20"/>
      <c r="F25" s="17"/>
      <c r="G25" s="17"/>
      <c r="H25" s="7"/>
      <c r="I25" s="8"/>
      <c r="J25" s="9"/>
      <c r="K25" s="9"/>
      <c r="L25" s="9"/>
      <c r="M25" s="9"/>
      <c r="N25" s="11"/>
      <c r="O25" s="14"/>
      <c r="P25" s="14"/>
      <c r="Q25" s="11"/>
      <c r="R25" s="14"/>
      <c r="S25" s="14"/>
      <c r="T25" s="5" t="str">
        <f>IFERROR(IF(OR(Ronda4_1[[#This Row],[Tempo Total]]="DQ",Ronda4_1[[#This Row],[Voltas]]&lt;Config!$D$2*LARGE(Ronda4_1[Voltas],1)),,VLOOKUP(Ronda4_1[[#This Row],[Pos.]],tabela_pontos[],2,FALSE)),"")</f>
        <v/>
      </c>
      <c r="U25" s="21"/>
    </row>
    <row r="26" spans="1:21" x14ac:dyDescent="0.25">
      <c r="A26" s="6"/>
      <c r="B26" s="7"/>
      <c r="C26" s="10">
        <v>24</v>
      </c>
      <c r="D26" s="7"/>
      <c r="E26" s="20"/>
      <c r="F26" s="17"/>
      <c r="G26" s="17"/>
      <c r="H26" s="7"/>
      <c r="I26" s="8"/>
      <c r="J26" s="9"/>
      <c r="K26" s="9"/>
      <c r="L26" s="9"/>
      <c r="M26" s="9"/>
      <c r="N26" s="11"/>
      <c r="O26" s="14"/>
      <c r="P26" s="14"/>
      <c r="Q26" s="11"/>
      <c r="R26" s="14"/>
      <c r="S26" s="14"/>
      <c r="T26" s="5" t="str">
        <f>IFERROR(IF(OR(Ronda4_1[[#This Row],[Tempo Total]]="DQ",Ronda4_1[[#This Row],[Voltas]]&lt;Config!$D$2*LARGE(Ronda4_1[Voltas],1)),,VLOOKUP(Ronda4_1[[#This Row],[Pos.]],tabela_pontos[],2,FALSE)),"")</f>
        <v/>
      </c>
      <c r="U26" s="21"/>
    </row>
    <row r="27" spans="1:21" x14ac:dyDescent="0.25">
      <c r="A27" s="6"/>
      <c r="B27" s="7"/>
      <c r="C27" s="10">
        <v>25</v>
      </c>
      <c r="D27" s="7"/>
      <c r="E27" s="20"/>
      <c r="F27" s="17"/>
      <c r="G27" s="17"/>
      <c r="H27" s="7"/>
      <c r="I27" s="8"/>
      <c r="J27" s="9"/>
      <c r="K27" s="9"/>
      <c r="L27" s="9"/>
      <c r="M27" s="9"/>
      <c r="N27" s="11"/>
      <c r="O27" s="14"/>
      <c r="P27" s="14"/>
      <c r="Q27" s="11"/>
      <c r="R27" s="14"/>
      <c r="S27" s="14"/>
      <c r="T27" s="5" t="str">
        <f>IFERROR(IF(OR(Ronda4_1[[#This Row],[Tempo Total]]="DQ",Ronda4_1[[#This Row],[Voltas]]&lt;Config!$D$2*LARGE(Ronda4_1[Voltas],1)),,VLOOKUP(Ronda4_1[[#This Row],[Pos.]],tabela_pontos[],2,FALSE)),"")</f>
        <v/>
      </c>
      <c r="U27" s="21"/>
    </row>
    <row r="28" spans="1:21" x14ac:dyDescent="0.25">
      <c r="A28" s="6"/>
      <c r="B28" s="7"/>
      <c r="C28" s="10">
        <v>26</v>
      </c>
      <c r="D28" s="7"/>
      <c r="E28" s="20" t="str">
        <f>IFERROR(VLOOKUP(Ronda4_1[[#This Row],[Piloto]],#REF!,2,FALSE),"")</f>
        <v/>
      </c>
      <c r="F28" s="17"/>
      <c r="G28" s="17"/>
      <c r="H28" s="7"/>
      <c r="I28" s="8"/>
      <c r="J28" s="9"/>
      <c r="K28" s="9"/>
      <c r="L28" s="9"/>
      <c r="M28" s="9"/>
      <c r="N28" s="11"/>
      <c r="O28" s="14"/>
      <c r="P28" s="14"/>
      <c r="Q28" s="11"/>
      <c r="R28" s="14"/>
      <c r="S28" s="14"/>
      <c r="T28" s="5" t="str">
        <f>IFERROR(IF(OR(Ronda4_1[[#This Row],[Tempo Total]]="DQ",Ronda4_1[[#This Row],[Voltas]]&lt;Config!$D$2*LARGE(Ronda4_1[Voltas],1)),,VLOOKUP(Ronda4_1[[#This Row],[Pos.]],tabela_pontos[],2,FALSE)),"")</f>
        <v/>
      </c>
      <c r="U28" s="21"/>
    </row>
    <row r="29" spans="1:21" x14ac:dyDescent="0.25">
      <c r="A29" s="6"/>
      <c r="B29" s="7"/>
      <c r="C29" s="10">
        <v>27</v>
      </c>
      <c r="D29" s="7"/>
      <c r="E29" s="20" t="str">
        <f>IFERROR(VLOOKUP(Ronda4_1[[#This Row],[Piloto]],#REF!,2,FALSE),"")</f>
        <v/>
      </c>
      <c r="F29" s="17"/>
      <c r="G29" s="17"/>
      <c r="H29" s="7"/>
      <c r="I29" s="8"/>
      <c r="J29" s="9"/>
      <c r="K29" s="9"/>
      <c r="L29" s="9"/>
      <c r="M29" s="9"/>
      <c r="N29" s="11"/>
      <c r="O29" s="14"/>
      <c r="P29" s="14"/>
      <c r="Q29" s="11"/>
      <c r="R29" s="14"/>
      <c r="S29" s="14"/>
      <c r="T29" s="5" t="str">
        <f>IFERROR(IF(OR(Ronda4_1[[#This Row],[Tempo Total]]="DQ",Ronda4_1[[#This Row],[Voltas]]&lt;Config!$D$2*LARGE(Ronda4_1[Voltas],1)),,VLOOKUP(Ronda4_1[[#This Row],[Pos.]],tabela_pontos[],2,FALSE)),"")</f>
        <v/>
      </c>
      <c r="U29" s="21"/>
    </row>
    <row r="30" spans="1:21" x14ac:dyDescent="0.25">
      <c r="A30" s="6"/>
      <c r="B30" s="11"/>
      <c r="C30" s="10">
        <v>28</v>
      </c>
      <c r="D30" s="11"/>
      <c r="E30" s="20" t="str">
        <f>IFERROR(VLOOKUP(Ronda4_1[[#This Row],[Piloto]],#REF!,2,FALSE),"")</f>
        <v/>
      </c>
      <c r="F30" s="17"/>
      <c r="G30" s="17"/>
      <c r="H30" s="7"/>
      <c r="I30" s="12"/>
      <c r="J30" s="13"/>
      <c r="K30" s="13"/>
      <c r="L30" s="9"/>
      <c r="M30" s="9"/>
      <c r="N30" s="11"/>
      <c r="O30" s="14"/>
      <c r="P30" s="14"/>
      <c r="Q30" s="11"/>
      <c r="R30" s="14"/>
      <c r="S30" s="14"/>
      <c r="T30" s="5" t="str">
        <f>IFERROR(IF(OR(Ronda4_1[[#This Row],[Tempo Total]]="DQ",Ronda4_1[[#This Row],[Voltas]]&lt;Config!$D$2*LARGE(Ronda4_1[Voltas],1)),,VLOOKUP(Ronda4_1[[#This Row],[Pos.]],tabela_pontos[],2,FALSE)),"")</f>
        <v/>
      </c>
      <c r="U30" s="21"/>
    </row>
    <row r="31" spans="1:21" x14ac:dyDescent="0.25">
      <c r="A31" s="6"/>
      <c r="B31" s="7"/>
      <c r="C31" s="10">
        <v>29</v>
      </c>
      <c r="D31" s="7"/>
      <c r="E31" s="20" t="str">
        <f>IFERROR(VLOOKUP(Ronda4_1[[#This Row],[Piloto]],#REF!,2,FALSE),"")</f>
        <v/>
      </c>
      <c r="F31" s="17"/>
      <c r="G31" s="17"/>
      <c r="H31" s="7"/>
      <c r="I31" s="8"/>
      <c r="J31" s="9"/>
      <c r="K31" s="9"/>
      <c r="L31" s="9"/>
      <c r="M31" s="9"/>
      <c r="N31" s="7"/>
      <c r="O31" s="19"/>
      <c r="P31" s="19"/>
      <c r="Q31" s="7"/>
      <c r="R31" s="19"/>
      <c r="S31" s="19"/>
      <c r="T31" s="5" t="str">
        <f>IFERROR(IF(OR(Ronda4_1[[#This Row],[Tempo Total]]="DQ",Ronda4_1[[#This Row],[Voltas]]&lt;Config!$D$2*LARGE(Ronda4_1[Voltas],1)),,VLOOKUP(Ronda4_1[[#This Row],[Pos.]],tabela_pontos[],2,FALSE)),"")</f>
        <v/>
      </c>
      <c r="U31" s="21"/>
    </row>
    <row r="32" spans="1:21" x14ac:dyDescent="0.25">
      <c r="A32" s="6"/>
      <c r="B32" s="7"/>
      <c r="C32" s="10">
        <v>30</v>
      </c>
      <c r="D32" s="7"/>
      <c r="E32" s="20" t="str">
        <f>IFERROR(VLOOKUP(Ronda4_1[[#This Row],[Piloto]],#REF!,2,FALSE),"")</f>
        <v/>
      </c>
      <c r="F32" s="17"/>
      <c r="G32" s="17"/>
      <c r="H32" s="7"/>
      <c r="I32" s="8"/>
      <c r="J32" s="9"/>
      <c r="K32" s="9"/>
      <c r="L32" s="9"/>
      <c r="M32" s="9"/>
      <c r="N32" s="7"/>
      <c r="O32" s="19"/>
      <c r="P32" s="19"/>
      <c r="Q32" s="7"/>
      <c r="R32" s="19"/>
      <c r="S32" s="19"/>
      <c r="T32" s="5" t="str">
        <f>IFERROR(IF(OR(Ronda4_1[[#This Row],[Tempo Total]]="DQ",Ronda4_1[[#This Row],[Voltas]]&lt;Config!$D$2*LARGE(Ronda4_1[Voltas],1)),,VLOOKUP(Ronda4_1[[#This Row],[Pos.]],tabela_pontos[],2,FALSE)),"")</f>
        <v/>
      </c>
      <c r="U32" s="21"/>
    </row>
    <row r="33" spans="1:21" x14ac:dyDescent="0.25">
      <c r="A33" s="6"/>
      <c r="B33" s="7"/>
      <c r="C33" s="10">
        <v>31</v>
      </c>
      <c r="D33" s="7"/>
      <c r="E33" s="20"/>
      <c r="F33" s="17"/>
      <c r="G33" s="17"/>
      <c r="H33" s="7"/>
      <c r="I33" s="8"/>
      <c r="J33" s="9"/>
      <c r="K33" s="9"/>
      <c r="L33" s="9"/>
      <c r="M33" s="9"/>
      <c r="N33" s="7"/>
      <c r="O33" s="19"/>
      <c r="P33" s="19"/>
      <c r="Q33" s="7"/>
      <c r="R33" s="19"/>
      <c r="S33" s="19"/>
      <c r="T33" s="5" t="str">
        <f>IFERROR(IF(OR(Ronda4_1[[#This Row],[Tempo Total]]="DQ",Ronda4_1[[#This Row],[Voltas]]&lt;Config!$D$2*LARGE(Ronda4_1[Voltas],1)),,VLOOKUP(Ronda4_1[[#This Row],[Pos.]],tabela_pontos[],2,FALSE)),"")</f>
        <v/>
      </c>
      <c r="U33" s="21"/>
    </row>
    <row r="34" spans="1:21" x14ac:dyDescent="0.25">
      <c r="A34" s="6"/>
      <c r="B34" s="7"/>
      <c r="C34" s="10">
        <v>32</v>
      </c>
      <c r="D34" s="7"/>
      <c r="E34" s="20"/>
      <c r="F34" s="17"/>
      <c r="G34" s="17"/>
      <c r="H34" s="7"/>
      <c r="I34" s="8"/>
      <c r="J34" s="9"/>
      <c r="K34" s="9"/>
      <c r="L34" s="9"/>
      <c r="M34" s="9"/>
      <c r="N34" s="7"/>
      <c r="O34" s="19"/>
      <c r="P34" s="19"/>
      <c r="Q34" s="7"/>
      <c r="R34" s="19"/>
      <c r="S34" s="19"/>
      <c r="T34" s="5" t="str">
        <f>IFERROR(IF(OR(Ronda4_1[[#This Row],[Tempo Total]]="DQ",Ronda4_1[[#This Row],[Voltas]]&lt;Config!$D$2*LARGE(Ronda4_1[Voltas],1)),,VLOOKUP(Ronda4_1[[#This Row],[Pos.]],tabela_pontos[],2,FALSE)),"")</f>
        <v/>
      </c>
      <c r="U34" s="21"/>
    </row>
    <row r="35" spans="1:21" x14ac:dyDescent="0.25">
      <c r="A35" s="6"/>
      <c r="B35" s="7"/>
      <c r="C35" s="10">
        <v>33</v>
      </c>
      <c r="D35" s="7"/>
      <c r="E35" s="20"/>
      <c r="F35" s="17"/>
      <c r="G35" s="17"/>
      <c r="H35" s="7"/>
      <c r="I35" s="8"/>
      <c r="J35" s="9"/>
      <c r="K35" s="9"/>
      <c r="L35" s="9"/>
      <c r="M35" s="9"/>
      <c r="N35" s="7"/>
      <c r="O35" s="19"/>
      <c r="P35" s="19"/>
      <c r="Q35" s="7"/>
      <c r="R35" s="19"/>
      <c r="S35" s="19"/>
      <c r="T35" s="5" t="str">
        <f>IFERROR(IF(OR(Ronda4_1[[#This Row],[Tempo Total]]="DQ",Ronda4_1[[#This Row],[Voltas]]&lt;Config!$D$2*LARGE(Ronda4_1[Voltas],1)),,VLOOKUP(Ronda4_1[[#This Row],[Pos.]],tabela_pontos[],2,FALSE)),"")</f>
        <v/>
      </c>
      <c r="U35" s="21"/>
    </row>
    <row r="36" spans="1:21" x14ac:dyDescent="0.25">
      <c r="A36" s="6"/>
      <c r="B36" s="7"/>
      <c r="C36" s="10">
        <v>34</v>
      </c>
      <c r="D36" s="7"/>
      <c r="E36" s="20"/>
      <c r="F36" s="17"/>
      <c r="G36" s="17"/>
      <c r="H36" s="7"/>
      <c r="I36" s="8"/>
      <c r="J36" s="9"/>
      <c r="K36" s="9"/>
      <c r="L36" s="9"/>
      <c r="M36" s="9"/>
      <c r="N36" s="7"/>
      <c r="O36" s="19"/>
      <c r="P36" s="19"/>
      <c r="Q36" s="7"/>
      <c r="R36" s="19"/>
      <c r="S36" s="19"/>
      <c r="T36" s="5" t="str">
        <f>IFERROR(IF(OR(Ronda4_1[[#This Row],[Tempo Total]]="DQ",Ronda4_1[[#This Row],[Voltas]]&lt;Config!$D$2*LARGE(Ronda4_1[Voltas],1)),,VLOOKUP(Ronda4_1[[#This Row],[Pos.]],tabela_pontos[],2,FALSE)),"")</f>
        <v/>
      </c>
      <c r="U36" s="21"/>
    </row>
    <row r="37" spans="1:21" x14ac:dyDescent="0.25">
      <c r="A37" s="6"/>
      <c r="B37" s="7"/>
      <c r="C37" s="10">
        <v>35</v>
      </c>
      <c r="D37" s="7"/>
      <c r="E37" s="20" t="str">
        <f>IFERROR(VLOOKUP(Ronda4_1[[#This Row],[Piloto]],#REF!,2,FALSE),"")</f>
        <v/>
      </c>
      <c r="F37" s="17"/>
      <c r="G37" s="17"/>
      <c r="H37" s="7"/>
      <c r="I37" s="8"/>
      <c r="J37" s="9"/>
      <c r="K37" s="9"/>
      <c r="L37" s="9"/>
      <c r="M37" s="9"/>
      <c r="N37" s="7"/>
      <c r="O37" s="19"/>
      <c r="P37" s="19"/>
      <c r="Q37" s="7"/>
      <c r="R37" s="19"/>
      <c r="S37" s="19"/>
      <c r="T37" s="5" t="str">
        <f>IFERROR(IF(OR(Ronda4_1[[#This Row],[Tempo Total]]="DQ",Ronda4_1[[#This Row],[Voltas]]&lt;Config!$D$2*LARGE(Ronda4_1[Voltas],1)),,VLOOKUP(Ronda4_1[[#This Row],[Pos.]],tabela_pontos[],2,FALSE)),"")</f>
        <v/>
      </c>
      <c r="U37" s="21"/>
    </row>
    <row r="38" spans="1:21" ht="21" x14ac:dyDescent="0.25">
      <c r="A38" s="46" t="s">
        <v>26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21"/>
    </row>
    <row r="39" spans="1:21" x14ac:dyDescent="0.25">
      <c r="A39" s="4" t="s">
        <v>0</v>
      </c>
      <c r="B39" s="4" t="s">
        <v>5</v>
      </c>
      <c r="C39" s="4" t="s">
        <v>18</v>
      </c>
      <c r="D39" s="4" t="s">
        <v>17</v>
      </c>
      <c r="E39" s="4" t="s">
        <v>1</v>
      </c>
      <c r="F39" s="4" t="s">
        <v>6</v>
      </c>
      <c r="G39" s="4" t="s">
        <v>7</v>
      </c>
      <c r="H39" s="4" t="s">
        <v>2</v>
      </c>
      <c r="I39" s="4" t="s">
        <v>3</v>
      </c>
      <c r="J39" s="4" t="s">
        <v>25</v>
      </c>
      <c r="K39" s="4" t="s">
        <v>4</v>
      </c>
      <c r="L39" s="4" t="s">
        <v>8</v>
      </c>
      <c r="M39" s="4" t="s">
        <v>20</v>
      </c>
      <c r="N39" s="15" t="s">
        <v>14</v>
      </c>
      <c r="O39" s="4" t="s">
        <v>21</v>
      </c>
      <c r="P39" s="4" t="s">
        <v>22</v>
      </c>
      <c r="Q39" s="4" t="s">
        <v>23</v>
      </c>
      <c r="R39" s="4" t="s">
        <v>16</v>
      </c>
      <c r="S39" s="4" t="s">
        <v>15</v>
      </c>
      <c r="T39" s="16" t="s">
        <v>24</v>
      </c>
      <c r="U39" s="21"/>
    </row>
    <row r="40" spans="1:21" x14ac:dyDescent="0.25">
      <c r="A40" s="6"/>
      <c r="B40" s="7"/>
      <c r="C40" s="10">
        <v>1</v>
      </c>
      <c r="D40" s="7"/>
      <c r="E40" s="20"/>
      <c r="F40" s="17"/>
      <c r="G40" s="17"/>
      <c r="H40" s="7"/>
      <c r="I40" s="8"/>
      <c r="J40" s="9"/>
      <c r="K40" s="9"/>
      <c r="L40" s="9"/>
      <c r="M40" s="9"/>
      <c r="N40" s="11"/>
      <c r="O40" s="14"/>
      <c r="P40" s="14"/>
      <c r="Q40" s="11"/>
      <c r="R40" s="14"/>
      <c r="S40" s="14"/>
      <c r="T40" s="5" t="str">
        <f>IFERROR(IF(OR(Ronda4_2[[#This Row],[Tempo Total]]="DQ",Ronda4_2[[#This Row],[Voltas]]&lt;Config!$D$2*LARGE(Ronda4_2[Voltas],1)),,VLOOKUP(Ronda4_2[[#This Row],[Pos.]],tabela_pontos[],2,FALSE)),"")</f>
        <v/>
      </c>
      <c r="U40" s="21"/>
    </row>
    <row r="41" spans="1:21" x14ac:dyDescent="0.25">
      <c r="A41" s="6"/>
      <c r="B41" s="7"/>
      <c r="C41" s="10">
        <v>2</v>
      </c>
      <c r="D41" s="7"/>
      <c r="E41" s="20"/>
      <c r="F41" s="17"/>
      <c r="G41" s="17"/>
      <c r="H41" s="7"/>
      <c r="I41" s="8"/>
      <c r="J41" s="9"/>
      <c r="K41" s="9"/>
      <c r="L41" s="9"/>
      <c r="M41" s="9"/>
      <c r="N41" s="11"/>
      <c r="O41" s="14"/>
      <c r="P41" s="14"/>
      <c r="Q41" s="11"/>
      <c r="R41" s="14"/>
      <c r="S41" s="14"/>
      <c r="T41" s="5" t="str">
        <f>IFERROR(IF(OR(Ronda4_2[[#This Row],[Tempo Total]]="DQ",Ronda4_2[[#This Row],[Voltas]]&lt;Config!$D$2*LARGE(Ronda4_2[Voltas],1)),,VLOOKUP(Ronda4_2[[#This Row],[Pos.]],tabela_pontos[],2,FALSE)),"")</f>
        <v/>
      </c>
      <c r="U41" s="21"/>
    </row>
    <row r="42" spans="1:21" x14ac:dyDescent="0.25">
      <c r="A42" s="6"/>
      <c r="B42" s="7"/>
      <c r="C42" s="10">
        <v>3</v>
      </c>
      <c r="D42" s="7"/>
      <c r="E42" s="20"/>
      <c r="F42" s="17"/>
      <c r="G42" s="17"/>
      <c r="H42" s="7"/>
      <c r="I42" s="8"/>
      <c r="J42" s="9"/>
      <c r="K42" s="9"/>
      <c r="L42" s="9"/>
      <c r="M42" s="9"/>
      <c r="N42" s="11"/>
      <c r="O42" s="14"/>
      <c r="P42" s="14"/>
      <c r="Q42" s="11"/>
      <c r="R42" s="14"/>
      <c r="S42" s="14"/>
      <c r="T42" s="5" t="str">
        <f>IFERROR(IF(OR(Ronda4_2[[#This Row],[Tempo Total]]="DQ",Ronda4_2[[#This Row],[Voltas]]&lt;Config!$D$2*LARGE(Ronda4_2[Voltas],1)),,VLOOKUP(Ronda4_2[[#This Row],[Pos.]],tabela_pontos[],2,FALSE)),"")</f>
        <v/>
      </c>
      <c r="U42" s="21"/>
    </row>
    <row r="43" spans="1:21" x14ac:dyDescent="0.25">
      <c r="A43" s="6"/>
      <c r="B43" s="7"/>
      <c r="C43" s="10">
        <v>4</v>
      </c>
      <c r="D43" s="7"/>
      <c r="E43" s="20"/>
      <c r="F43" s="17"/>
      <c r="G43" s="17"/>
      <c r="H43" s="7"/>
      <c r="I43" s="8"/>
      <c r="J43" s="9"/>
      <c r="K43" s="9"/>
      <c r="L43" s="9"/>
      <c r="M43" s="9"/>
      <c r="N43" s="11"/>
      <c r="O43" s="14"/>
      <c r="P43" s="14"/>
      <c r="Q43" s="11"/>
      <c r="R43" s="14"/>
      <c r="S43" s="14"/>
      <c r="T43" s="5" t="str">
        <f>IFERROR(IF(OR(Ronda4_2[[#This Row],[Tempo Total]]="DQ",Ronda4_2[[#This Row],[Voltas]]&lt;Config!$D$2*LARGE(Ronda4_2[Voltas],1)),,VLOOKUP(Ronda4_2[[#This Row],[Pos.]],tabela_pontos[],2,FALSE)),"")</f>
        <v/>
      </c>
      <c r="U43" s="21"/>
    </row>
    <row r="44" spans="1:21" x14ac:dyDescent="0.25">
      <c r="A44" s="6"/>
      <c r="B44" s="7"/>
      <c r="C44" s="10">
        <v>5</v>
      </c>
      <c r="D44" s="7"/>
      <c r="E44" s="20"/>
      <c r="F44" s="17"/>
      <c r="G44" s="17"/>
      <c r="H44" s="7"/>
      <c r="I44" s="8"/>
      <c r="J44" s="9"/>
      <c r="K44" s="9"/>
      <c r="L44" s="9"/>
      <c r="M44" s="9"/>
      <c r="N44" s="11"/>
      <c r="O44" s="14"/>
      <c r="P44" s="14"/>
      <c r="Q44" s="11"/>
      <c r="R44" s="14"/>
      <c r="S44" s="14"/>
      <c r="T44" s="5" t="str">
        <f>IFERROR(IF(OR(Ronda4_2[[#This Row],[Tempo Total]]="DQ",Ronda4_2[[#This Row],[Voltas]]&lt;Config!$D$2*LARGE(Ronda4_2[Voltas],1)),,VLOOKUP(Ronda4_2[[#This Row],[Pos.]],tabela_pontos[],2,FALSE)),"")</f>
        <v/>
      </c>
      <c r="U44" s="21"/>
    </row>
    <row r="45" spans="1:21" x14ac:dyDescent="0.25">
      <c r="A45" s="6"/>
      <c r="B45" s="7"/>
      <c r="C45" s="10">
        <v>6</v>
      </c>
      <c r="D45" s="7"/>
      <c r="E45" s="20"/>
      <c r="F45" s="17"/>
      <c r="G45" s="17"/>
      <c r="H45" s="7"/>
      <c r="I45" s="8"/>
      <c r="J45" s="9"/>
      <c r="K45" s="9"/>
      <c r="L45" s="9"/>
      <c r="M45" s="9"/>
      <c r="N45" s="11"/>
      <c r="O45" s="14"/>
      <c r="P45" s="14"/>
      <c r="Q45" s="11"/>
      <c r="R45" s="14"/>
      <c r="S45" s="14"/>
      <c r="T45" s="5" t="str">
        <f>IFERROR(IF(OR(Ronda4_2[[#This Row],[Tempo Total]]="DQ",Ronda4_2[[#This Row],[Voltas]]&lt;Config!$D$2*LARGE(Ronda4_2[Voltas],1)),,VLOOKUP(Ronda4_2[[#This Row],[Pos.]],tabela_pontos[],2,FALSE)),"")</f>
        <v/>
      </c>
      <c r="U45" s="21"/>
    </row>
    <row r="46" spans="1:21" x14ac:dyDescent="0.25">
      <c r="A46" s="6"/>
      <c r="B46" s="7"/>
      <c r="C46" s="10">
        <v>7</v>
      </c>
      <c r="D46" s="7"/>
      <c r="E46" s="20"/>
      <c r="F46" s="17"/>
      <c r="G46" s="17"/>
      <c r="H46" s="7"/>
      <c r="I46" s="8"/>
      <c r="J46" s="9"/>
      <c r="K46" s="9"/>
      <c r="L46" s="9"/>
      <c r="M46" s="9"/>
      <c r="N46" s="11"/>
      <c r="O46" s="14"/>
      <c r="P46" s="14"/>
      <c r="Q46" s="11"/>
      <c r="R46" s="14"/>
      <c r="S46" s="14"/>
      <c r="T46" s="5" t="str">
        <f>IFERROR(IF(OR(Ronda4_2[[#This Row],[Tempo Total]]="DQ",Ronda4_2[[#This Row],[Voltas]]&lt;Config!$D$2*LARGE(Ronda4_2[Voltas],1)),,VLOOKUP(Ronda4_2[[#This Row],[Pos.]],tabela_pontos[],2,FALSE)),"")</f>
        <v/>
      </c>
      <c r="U46" s="21"/>
    </row>
    <row r="47" spans="1:21" x14ac:dyDescent="0.25">
      <c r="A47" s="6"/>
      <c r="B47" s="7"/>
      <c r="C47" s="10">
        <v>8</v>
      </c>
      <c r="D47" s="7"/>
      <c r="E47" s="20"/>
      <c r="F47" s="17"/>
      <c r="G47" s="17"/>
      <c r="H47" s="7"/>
      <c r="I47" s="8"/>
      <c r="J47" s="9"/>
      <c r="K47" s="9"/>
      <c r="L47" s="9"/>
      <c r="M47" s="9"/>
      <c r="N47" s="11"/>
      <c r="O47" s="14"/>
      <c r="P47" s="14"/>
      <c r="Q47" s="11"/>
      <c r="R47" s="14"/>
      <c r="S47" s="14"/>
      <c r="T47" s="5" t="str">
        <f>IFERROR(IF(OR(Ronda4_2[[#This Row],[Tempo Total]]="DQ",Ronda4_2[[#This Row],[Voltas]]&lt;Config!$D$2*LARGE(Ronda4_2[Voltas],1)),,VLOOKUP(Ronda4_2[[#This Row],[Pos.]],tabela_pontos[],2,FALSE)),"")</f>
        <v/>
      </c>
      <c r="U47" s="21"/>
    </row>
    <row r="48" spans="1:21" x14ac:dyDescent="0.25">
      <c r="A48" s="6"/>
      <c r="B48" s="11"/>
      <c r="C48" s="10">
        <v>9</v>
      </c>
      <c r="D48" s="11"/>
      <c r="E48" s="20"/>
      <c r="F48" s="17"/>
      <c r="G48" s="17"/>
      <c r="H48" s="7"/>
      <c r="I48" s="12"/>
      <c r="J48" s="13"/>
      <c r="K48" s="13"/>
      <c r="L48" s="9"/>
      <c r="M48" s="9"/>
      <c r="N48" s="11"/>
      <c r="O48" s="14"/>
      <c r="P48" s="14"/>
      <c r="Q48" s="11"/>
      <c r="R48" s="14"/>
      <c r="S48" s="14"/>
      <c r="T48" s="5" t="str">
        <f>IFERROR(IF(OR(Ronda4_2[[#This Row],[Tempo Total]]="DQ",Ronda4_2[[#This Row],[Voltas]]&lt;Config!$D$2*LARGE(Ronda4_2[Voltas],1)),,VLOOKUP(Ronda4_2[[#This Row],[Pos.]],tabela_pontos[],2,FALSE)),"")</f>
        <v/>
      </c>
      <c r="U48" s="21"/>
    </row>
    <row r="49" spans="1:21" x14ac:dyDescent="0.25">
      <c r="A49" s="6"/>
      <c r="B49" s="11"/>
      <c r="C49" s="10">
        <v>10</v>
      </c>
      <c r="D49" s="11"/>
      <c r="E49" s="20"/>
      <c r="F49" s="17"/>
      <c r="G49" s="17"/>
      <c r="H49" s="7"/>
      <c r="I49" s="12"/>
      <c r="J49" s="13"/>
      <c r="K49" s="13"/>
      <c r="L49" s="9"/>
      <c r="M49" s="9"/>
      <c r="N49" s="11"/>
      <c r="O49" s="14"/>
      <c r="P49" s="14"/>
      <c r="Q49" s="11"/>
      <c r="R49" s="14"/>
      <c r="S49" s="14"/>
      <c r="T49" s="5" t="str">
        <f>IFERROR(IF(OR(Ronda4_2[[#This Row],[Tempo Total]]="DQ",Ronda4_2[[#This Row],[Voltas]]&lt;Config!$D$2*LARGE(Ronda4_2[Voltas],1)),,VLOOKUP(Ronda4_2[[#This Row],[Pos.]],tabela_pontos[],2,FALSE)),"")</f>
        <v/>
      </c>
      <c r="U49" s="21"/>
    </row>
    <row r="50" spans="1:21" x14ac:dyDescent="0.25">
      <c r="A50" s="6"/>
      <c r="B50" s="11"/>
      <c r="C50" s="10">
        <v>11</v>
      </c>
      <c r="D50" s="11"/>
      <c r="E50" s="20"/>
      <c r="F50" s="17"/>
      <c r="G50" s="17"/>
      <c r="H50" s="7"/>
      <c r="I50" s="12"/>
      <c r="J50" s="13"/>
      <c r="K50" s="13"/>
      <c r="L50" s="9"/>
      <c r="M50" s="9"/>
      <c r="N50" s="11"/>
      <c r="O50" s="14"/>
      <c r="P50" s="14"/>
      <c r="Q50" s="11"/>
      <c r="R50" s="14"/>
      <c r="S50" s="14"/>
      <c r="T50" s="5" t="str">
        <f>IFERROR(IF(OR(Ronda4_2[[#This Row],[Tempo Total]]="DQ",Ronda4_2[[#This Row],[Voltas]]&lt;Config!$D$2*LARGE(Ronda4_2[Voltas],1)),,VLOOKUP(Ronda4_2[[#This Row],[Pos.]],tabela_pontos[],2,FALSE)),"")</f>
        <v/>
      </c>
      <c r="U50" s="21"/>
    </row>
    <row r="51" spans="1:21" x14ac:dyDescent="0.25">
      <c r="A51" s="6"/>
      <c r="B51" s="11"/>
      <c r="C51" s="10">
        <v>12</v>
      </c>
      <c r="D51" s="11"/>
      <c r="E51" s="20"/>
      <c r="F51" s="17"/>
      <c r="G51" s="17"/>
      <c r="H51" s="7"/>
      <c r="I51" s="12"/>
      <c r="J51" s="13"/>
      <c r="K51" s="13"/>
      <c r="L51" s="9"/>
      <c r="M51" s="9"/>
      <c r="N51" s="11"/>
      <c r="O51" s="14"/>
      <c r="P51" s="14"/>
      <c r="Q51" s="11"/>
      <c r="R51" s="14"/>
      <c r="S51" s="14"/>
      <c r="T51" s="5" t="str">
        <f>IFERROR(IF(OR(Ronda4_2[[#This Row],[Tempo Total]]="DQ",Ronda4_2[[#This Row],[Voltas]]&lt;Config!$D$2*LARGE(Ronda4_2[Voltas],1)),,VLOOKUP(Ronda4_2[[#This Row],[Pos.]],tabela_pontos[],2,FALSE)),"")</f>
        <v/>
      </c>
      <c r="U51" s="21"/>
    </row>
    <row r="52" spans="1:21" x14ac:dyDescent="0.25">
      <c r="A52" s="6"/>
      <c r="B52" s="11"/>
      <c r="C52" s="10">
        <v>13</v>
      </c>
      <c r="D52" s="11"/>
      <c r="E52" s="20"/>
      <c r="F52" s="17"/>
      <c r="G52" s="17"/>
      <c r="H52" s="7"/>
      <c r="I52" s="12"/>
      <c r="J52" s="13"/>
      <c r="K52" s="13"/>
      <c r="L52" s="9"/>
      <c r="M52" s="9"/>
      <c r="N52" s="11"/>
      <c r="O52" s="14"/>
      <c r="P52" s="14"/>
      <c r="Q52" s="11"/>
      <c r="R52" s="14"/>
      <c r="S52" s="14"/>
      <c r="T52" s="5" t="str">
        <f>IFERROR(IF(OR(Ronda4_2[[#This Row],[Tempo Total]]="DQ",Ronda4_2[[#This Row],[Voltas]]&lt;Config!$D$2*LARGE(Ronda4_2[Voltas],1)),,VLOOKUP(Ronda4_2[[#This Row],[Pos.]],tabela_pontos[],2,FALSE)),"")</f>
        <v/>
      </c>
      <c r="U52" s="21"/>
    </row>
    <row r="53" spans="1:21" x14ac:dyDescent="0.25">
      <c r="A53" s="6"/>
      <c r="B53" s="11"/>
      <c r="C53" s="10">
        <v>14</v>
      </c>
      <c r="D53" s="11"/>
      <c r="E53" s="20"/>
      <c r="F53" s="17"/>
      <c r="G53" s="17"/>
      <c r="H53" s="7"/>
      <c r="I53" s="12"/>
      <c r="J53" s="13"/>
      <c r="K53" s="13"/>
      <c r="L53" s="9"/>
      <c r="M53" s="9"/>
      <c r="N53" s="11"/>
      <c r="O53" s="14"/>
      <c r="P53" s="14"/>
      <c r="Q53" s="11"/>
      <c r="R53" s="14"/>
      <c r="S53" s="14"/>
      <c r="T53" s="5" t="str">
        <f>IFERROR(IF(OR(Ronda4_2[[#This Row],[Tempo Total]]="DQ",Ronda4_2[[#This Row],[Voltas]]&lt;Config!$D$2*LARGE(Ronda4_2[Voltas],1)),,VLOOKUP(Ronda4_2[[#This Row],[Pos.]],tabela_pontos[],2,FALSE)),"")</f>
        <v/>
      </c>
      <c r="U53" s="21"/>
    </row>
    <row r="54" spans="1:21" x14ac:dyDescent="0.25">
      <c r="A54" s="22"/>
      <c r="B54" s="11"/>
      <c r="C54" s="10">
        <v>15</v>
      </c>
      <c r="D54" s="11"/>
      <c r="E54" s="20"/>
      <c r="F54" s="17"/>
      <c r="G54" s="17"/>
      <c r="H54" s="11"/>
      <c r="I54" s="12"/>
      <c r="J54" s="13"/>
      <c r="K54" s="13"/>
      <c r="L54" s="13"/>
      <c r="M54" s="13"/>
      <c r="N54" s="11"/>
      <c r="O54" s="14"/>
      <c r="P54" s="14"/>
      <c r="Q54" s="11"/>
      <c r="R54" s="14"/>
      <c r="S54" s="14"/>
      <c r="T54" s="5" t="str">
        <f>IFERROR(IF(OR(Ronda4_2[[#This Row],[Tempo Total]]="DQ",Ronda4_2[[#This Row],[Voltas]]&lt;Config!$D$2*LARGE(Ronda4_2[Voltas],1)),,VLOOKUP(Ronda4_2[[#This Row],[Pos.]],tabela_pontos[],2,FALSE)),"")</f>
        <v/>
      </c>
      <c r="U54" s="21"/>
    </row>
    <row r="55" spans="1:21" x14ac:dyDescent="0.25">
      <c r="A55" s="22"/>
      <c r="B55" s="11"/>
      <c r="C55" s="10">
        <v>16</v>
      </c>
      <c r="D55" s="11"/>
      <c r="E55" s="20"/>
      <c r="F55" s="17"/>
      <c r="G55" s="17"/>
      <c r="H55" s="11"/>
      <c r="I55" s="12"/>
      <c r="J55" s="13"/>
      <c r="K55" s="13"/>
      <c r="L55" s="13"/>
      <c r="M55" s="13"/>
      <c r="N55" s="11"/>
      <c r="O55" s="14"/>
      <c r="P55" s="14"/>
      <c r="Q55" s="11"/>
      <c r="R55" s="14"/>
      <c r="S55" s="14"/>
      <c r="T55" s="5" t="str">
        <f>IFERROR(IF(OR(Ronda4_2[[#This Row],[Tempo Total]]="DQ",Ronda4_2[[#This Row],[Voltas]]&lt;Config!$D$2*LARGE(Ronda4_2[Voltas],1)),,VLOOKUP(Ronda4_2[[#This Row],[Pos.]],tabela_pontos[],2,FALSE)),"")</f>
        <v/>
      </c>
      <c r="U55" s="21"/>
    </row>
    <row r="56" spans="1:21" x14ac:dyDescent="0.25">
      <c r="A56" s="22"/>
      <c r="B56" s="11"/>
      <c r="C56" s="10">
        <v>17</v>
      </c>
      <c r="D56" s="11"/>
      <c r="E56" s="20"/>
      <c r="F56" s="17"/>
      <c r="G56" s="17"/>
      <c r="H56" s="11"/>
      <c r="I56" s="12"/>
      <c r="J56" s="13"/>
      <c r="K56" s="13"/>
      <c r="L56" s="13"/>
      <c r="M56" s="13"/>
      <c r="N56" s="11"/>
      <c r="O56" s="14"/>
      <c r="P56" s="14"/>
      <c r="Q56" s="11"/>
      <c r="R56" s="14"/>
      <c r="S56" s="14"/>
      <c r="T56" s="5" t="str">
        <f>IFERROR(IF(OR(Ronda4_2[[#This Row],[Tempo Total]]="DQ",Ronda4_2[[#This Row],[Voltas]]&lt;Config!$D$2*LARGE(Ronda4_2[Voltas],1)),,VLOOKUP(Ronda4_2[[#This Row],[Pos.]],tabela_pontos[],2,FALSE)),"")</f>
        <v/>
      </c>
      <c r="U56" s="21"/>
    </row>
    <row r="57" spans="1:21" x14ac:dyDescent="0.25">
      <c r="A57" s="22"/>
      <c r="B57" s="11"/>
      <c r="C57" s="10">
        <v>18</v>
      </c>
      <c r="D57" s="11"/>
      <c r="E57" s="20"/>
      <c r="F57" s="17"/>
      <c r="G57" s="17"/>
      <c r="H57" s="11"/>
      <c r="I57" s="12"/>
      <c r="J57" s="13"/>
      <c r="K57" s="13"/>
      <c r="L57" s="13"/>
      <c r="M57" s="13"/>
      <c r="N57" s="11"/>
      <c r="O57" s="14"/>
      <c r="P57" s="14"/>
      <c r="Q57" s="11"/>
      <c r="R57" s="14"/>
      <c r="S57" s="14"/>
      <c r="T57" s="5" t="str">
        <f>IFERROR(IF(OR(Ronda4_2[[#This Row],[Tempo Total]]="DQ",Ronda4_2[[#This Row],[Voltas]]&lt;Config!$D$2*LARGE(Ronda4_2[Voltas],1)),,VLOOKUP(Ronda4_2[[#This Row],[Pos.]],tabela_pontos[],2,FALSE)),"")</f>
        <v/>
      </c>
      <c r="U57" s="21"/>
    </row>
    <row r="58" spans="1:21" x14ac:dyDescent="0.25">
      <c r="A58" s="22"/>
      <c r="B58" s="11"/>
      <c r="C58" s="10">
        <v>19</v>
      </c>
      <c r="D58" s="11"/>
      <c r="E58" s="20"/>
      <c r="F58" s="17"/>
      <c r="G58" s="17"/>
      <c r="H58" s="11"/>
      <c r="I58" s="12"/>
      <c r="J58" s="13"/>
      <c r="K58" s="13"/>
      <c r="L58" s="13"/>
      <c r="M58" s="13"/>
      <c r="N58" s="11"/>
      <c r="O58" s="14"/>
      <c r="P58" s="14"/>
      <c r="Q58" s="11"/>
      <c r="R58" s="14"/>
      <c r="S58" s="14"/>
      <c r="T58" s="5" t="str">
        <f>IFERROR(IF(OR(Ronda4_2[[#This Row],[Tempo Total]]="DQ",Ronda4_2[[#This Row],[Voltas]]&lt;Config!$D$2*LARGE(Ronda4_2[Voltas],1)),,VLOOKUP(Ronda4_2[[#This Row],[Pos.]],tabela_pontos[],2,FALSE)),"")</f>
        <v/>
      </c>
      <c r="U58" s="21"/>
    </row>
    <row r="59" spans="1:21" x14ac:dyDescent="0.25">
      <c r="A59" s="22"/>
      <c r="B59" s="11"/>
      <c r="C59" s="10">
        <v>20</v>
      </c>
      <c r="D59" s="11"/>
      <c r="E59" s="20"/>
      <c r="F59" s="17"/>
      <c r="G59" s="17"/>
      <c r="H59" s="11"/>
      <c r="I59" s="12"/>
      <c r="J59" s="13"/>
      <c r="K59" s="13"/>
      <c r="L59" s="13"/>
      <c r="M59" s="13"/>
      <c r="N59" s="11"/>
      <c r="O59" s="14"/>
      <c r="P59" s="14"/>
      <c r="Q59" s="11"/>
      <c r="R59" s="14"/>
      <c r="S59" s="14"/>
      <c r="T59" s="5" t="str">
        <f>IFERROR(IF(OR(Ronda4_2[[#This Row],[Tempo Total]]="DQ",Ronda4_2[[#This Row],[Voltas]]&lt;Config!$D$2*LARGE(Ronda4_2[Voltas],1)),,VLOOKUP(Ronda4_2[[#This Row],[Pos.]],tabela_pontos[],2,FALSE)),"")</f>
        <v/>
      </c>
      <c r="U59" s="21"/>
    </row>
    <row r="60" spans="1:21" x14ac:dyDescent="0.25">
      <c r="A60" s="22"/>
      <c r="B60" s="11"/>
      <c r="C60" s="10">
        <v>21</v>
      </c>
      <c r="D60" s="11"/>
      <c r="E60" s="20"/>
      <c r="F60" s="17"/>
      <c r="G60" s="17"/>
      <c r="H60" s="11"/>
      <c r="I60" s="12"/>
      <c r="J60" s="13"/>
      <c r="K60" s="13"/>
      <c r="L60" s="13"/>
      <c r="M60" s="13"/>
      <c r="N60" s="11"/>
      <c r="O60" s="14"/>
      <c r="P60" s="14"/>
      <c r="Q60" s="11"/>
      <c r="R60" s="14"/>
      <c r="S60" s="14"/>
      <c r="T60" s="5" t="str">
        <f>IFERROR(IF(OR(Ronda4_2[[#This Row],[Tempo Total]]="DQ",Ronda4_2[[#This Row],[Voltas]]&lt;Config!$D$2*LARGE(Ronda4_2[Voltas],1)),,VLOOKUP(Ronda4_2[[#This Row],[Pos.]],tabela_pontos[],2,FALSE)),"")</f>
        <v/>
      </c>
      <c r="U60" s="21"/>
    </row>
    <row r="61" spans="1:21" x14ac:dyDescent="0.25">
      <c r="A61" s="22"/>
      <c r="B61" s="11"/>
      <c r="C61" s="10">
        <v>22</v>
      </c>
      <c r="D61" s="11"/>
      <c r="E61" s="20"/>
      <c r="F61" s="17"/>
      <c r="G61" s="17"/>
      <c r="H61" s="11"/>
      <c r="I61" s="12"/>
      <c r="J61" s="13"/>
      <c r="K61" s="13"/>
      <c r="L61" s="13"/>
      <c r="M61" s="13"/>
      <c r="N61" s="11"/>
      <c r="O61" s="14"/>
      <c r="P61" s="14"/>
      <c r="Q61" s="11"/>
      <c r="R61" s="14"/>
      <c r="S61" s="14"/>
      <c r="T61" s="5" t="str">
        <f>IFERROR(IF(OR(Ronda4_2[[#This Row],[Tempo Total]]="DQ",Ronda4_2[[#This Row],[Voltas]]&lt;Config!$D$2*LARGE(Ronda4_2[Voltas],1)),,VLOOKUP(Ronda4_2[[#This Row],[Pos.]],tabela_pontos[],2,FALSE)),"")</f>
        <v/>
      </c>
      <c r="U61" s="21"/>
    </row>
    <row r="62" spans="1:21" x14ac:dyDescent="0.25">
      <c r="A62" s="22"/>
      <c r="B62" s="11"/>
      <c r="C62" s="10">
        <v>23</v>
      </c>
      <c r="D62" s="11"/>
      <c r="E62" s="20"/>
      <c r="F62" s="17"/>
      <c r="G62" s="17"/>
      <c r="H62" s="11"/>
      <c r="I62" s="12"/>
      <c r="J62" s="13"/>
      <c r="K62" s="13"/>
      <c r="L62" s="13"/>
      <c r="M62" s="13"/>
      <c r="N62" s="11"/>
      <c r="O62" s="14"/>
      <c r="P62" s="14"/>
      <c r="Q62" s="11"/>
      <c r="R62" s="14"/>
      <c r="S62" s="14"/>
      <c r="T62" s="5" t="str">
        <f>IFERROR(IF(OR(Ronda4_2[[#This Row],[Tempo Total]]="DQ",Ronda4_2[[#This Row],[Voltas]]&lt;Config!$D$2*LARGE(Ronda4_2[Voltas],1)),,VLOOKUP(Ronda4_2[[#This Row],[Pos.]],tabela_pontos[],2,FALSE)),"")</f>
        <v/>
      </c>
      <c r="U62" s="21"/>
    </row>
    <row r="63" spans="1:21" x14ac:dyDescent="0.25">
      <c r="A63" s="22"/>
      <c r="B63" s="11"/>
      <c r="C63" s="10">
        <v>24</v>
      </c>
      <c r="D63" s="11"/>
      <c r="E63" s="20"/>
      <c r="F63" s="17"/>
      <c r="G63" s="17"/>
      <c r="H63" s="11"/>
      <c r="I63" s="12"/>
      <c r="J63" s="13"/>
      <c r="K63" s="13"/>
      <c r="L63" s="13"/>
      <c r="M63" s="13"/>
      <c r="N63" s="11"/>
      <c r="O63" s="14"/>
      <c r="P63" s="14"/>
      <c r="Q63" s="11"/>
      <c r="R63" s="14"/>
      <c r="S63" s="14"/>
      <c r="T63" s="5" t="str">
        <f>IFERROR(IF(OR(Ronda4_2[[#This Row],[Tempo Total]]="DQ",Ronda4_2[[#This Row],[Voltas]]&lt;Config!$D$2*LARGE(Ronda4_2[Voltas],1)),,VLOOKUP(Ronda4_2[[#This Row],[Pos.]],tabela_pontos[],2,FALSE)),"")</f>
        <v/>
      </c>
      <c r="U63" s="21"/>
    </row>
    <row r="64" spans="1:21" x14ac:dyDescent="0.25">
      <c r="A64" s="6"/>
      <c r="B64" s="11"/>
      <c r="C64" s="10">
        <v>25</v>
      </c>
      <c r="D64" s="11"/>
      <c r="E64" s="20"/>
      <c r="F64" s="17"/>
      <c r="G64" s="17"/>
      <c r="H64" s="7"/>
      <c r="I64" s="12"/>
      <c r="J64" s="13"/>
      <c r="K64" s="13"/>
      <c r="L64" s="9"/>
      <c r="M64" s="9"/>
      <c r="N64" s="11"/>
      <c r="O64" s="14"/>
      <c r="P64" s="14"/>
      <c r="Q64" s="11"/>
      <c r="R64" s="14"/>
      <c r="S64" s="14"/>
      <c r="T64" s="5" t="str">
        <f>IFERROR(IF(OR(Ronda4_2[[#This Row],[Tempo Total]]="DQ",Ronda4_2[[#This Row],[Voltas]]&lt;Config!$D$2*LARGE(Ronda4_2[Voltas],1)),,VLOOKUP(Ronda4_2[[#This Row],[Pos.]],tabela_pontos[],2,FALSE)),"")</f>
        <v/>
      </c>
      <c r="U64" s="21"/>
    </row>
    <row r="65" spans="1:21" x14ac:dyDescent="0.25">
      <c r="A65" s="6"/>
      <c r="B65" s="11"/>
      <c r="C65" s="10">
        <v>26</v>
      </c>
      <c r="D65" s="11"/>
      <c r="E65" s="20"/>
      <c r="F65" s="17"/>
      <c r="G65" s="17"/>
      <c r="H65" s="7"/>
      <c r="I65" s="12"/>
      <c r="J65" s="13"/>
      <c r="K65" s="13"/>
      <c r="L65" s="9"/>
      <c r="M65" s="9"/>
      <c r="N65" s="11"/>
      <c r="O65" s="14"/>
      <c r="P65" s="14"/>
      <c r="Q65" s="11"/>
      <c r="R65" s="14"/>
      <c r="S65" s="14"/>
      <c r="T65" s="5" t="str">
        <f>IFERROR(IF(OR(Ronda4_2[[#This Row],[Tempo Total]]="DQ",Ronda4_2[[#This Row],[Voltas]]&lt;Config!$D$2*LARGE(Ronda4_2[Voltas],1)),,VLOOKUP(Ronda4_2[[#This Row],[Pos.]],tabela_pontos[],2,FALSE)),"")</f>
        <v/>
      </c>
      <c r="U65" s="21"/>
    </row>
    <row r="66" spans="1:21" x14ac:dyDescent="0.25">
      <c r="A66" s="6"/>
      <c r="B66" s="7"/>
      <c r="C66" s="10">
        <v>27</v>
      </c>
      <c r="D66" s="7"/>
      <c r="E66" s="20"/>
      <c r="F66" s="17"/>
      <c r="G66" s="17"/>
      <c r="H66" s="7"/>
      <c r="I66" s="8"/>
      <c r="J66" s="9"/>
      <c r="K66" s="9"/>
      <c r="L66" s="9"/>
      <c r="M66" s="9"/>
      <c r="N66" s="11"/>
      <c r="O66" s="14"/>
      <c r="P66" s="14"/>
      <c r="Q66" s="11"/>
      <c r="R66" s="14"/>
      <c r="S66" s="14"/>
      <c r="T66" s="5" t="str">
        <f>IFERROR(IF(OR(Ronda4_2[[#This Row],[Tempo Total]]="DQ",Ronda4_2[[#This Row],[Voltas]]&lt;Config!$D$2*LARGE(Ronda4_2[Voltas],1)),,VLOOKUP(Ronda4_2[[#This Row],[Pos.]],tabela_pontos[],2,FALSE)),"")</f>
        <v/>
      </c>
      <c r="U66" s="21"/>
    </row>
    <row r="67" spans="1:21" x14ac:dyDescent="0.25">
      <c r="A67" s="6"/>
      <c r="B67" s="11"/>
      <c r="C67" s="10">
        <v>28</v>
      </c>
      <c r="D67" s="11"/>
      <c r="E67" s="20"/>
      <c r="F67" s="17"/>
      <c r="G67" s="17"/>
      <c r="H67" s="7"/>
      <c r="I67" s="12"/>
      <c r="J67" s="13"/>
      <c r="K67" s="13"/>
      <c r="L67" s="9"/>
      <c r="M67" s="9"/>
      <c r="N67" s="11"/>
      <c r="O67" s="14"/>
      <c r="P67" s="14"/>
      <c r="Q67" s="11"/>
      <c r="R67" s="14"/>
      <c r="S67" s="14"/>
      <c r="T67" s="5" t="str">
        <f>IFERROR(IF(OR(Ronda4_2[[#This Row],[Tempo Total]]="DQ",Ronda4_2[[#This Row],[Voltas]]&lt;Config!$D$2*LARGE(Ronda4_2[Voltas],1)),,VLOOKUP(Ronda4_2[[#This Row],[Pos.]],tabela_pontos[],2,FALSE)),"")</f>
        <v/>
      </c>
      <c r="U67" s="21"/>
    </row>
    <row r="68" spans="1:21" x14ac:dyDescent="0.25">
      <c r="A68" s="6"/>
      <c r="B68" s="7"/>
      <c r="C68" s="10">
        <v>29</v>
      </c>
      <c r="D68" s="7"/>
      <c r="E68" s="20"/>
      <c r="F68" s="17"/>
      <c r="G68" s="17"/>
      <c r="H68" s="7"/>
      <c r="I68" s="8"/>
      <c r="J68" s="9"/>
      <c r="K68" s="9"/>
      <c r="L68" s="9"/>
      <c r="M68" s="9"/>
      <c r="N68" s="11"/>
      <c r="O68" s="14"/>
      <c r="P68" s="14"/>
      <c r="Q68" s="11"/>
      <c r="R68" s="14"/>
      <c r="S68" s="14"/>
      <c r="T68" s="5" t="str">
        <f>IFERROR(IF(OR(Ronda4_2[[#This Row],[Tempo Total]]="DQ",Ronda4_2[[#This Row],[Voltas]]&lt;Config!$D$2*LARGE(Ronda4_2[Voltas],1)),,VLOOKUP(Ronda4_2[[#This Row],[Pos.]],tabela_pontos[],2,FALSE)),"")</f>
        <v/>
      </c>
      <c r="U68" s="21"/>
    </row>
    <row r="69" spans="1:21" x14ac:dyDescent="0.25">
      <c r="A69" s="6"/>
      <c r="B69" s="7"/>
      <c r="C69" s="10">
        <v>30</v>
      </c>
      <c r="D69" s="7"/>
      <c r="E69" s="20"/>
      <c r="F69" s="17"/>
      <c r="G69" s="17"/>
      <c r="H69" s="7"/>
      <c r="I69" s="8"/>
      <c r="J69" s="9"/>
      <c r="K69" s="9"/>
      <c r="L69" s="9"/>
      <c r="M69" s="9"/>
      <c r="N69" s="11"/>
      <c r="O69" s="14"/>
      <c r="P69" s="14"/>
      <c r="Q69" s="11"/>
      <c r="R69" s="14"/>
      <c r="S69" s="14"/>
      <c r="T69" s="5" t="str">
        <f>IFERROR(IF(OR(Ronda4_2[[#This Row],[Tempo Total]]="DQ",Ronda4_2[[#This Row],[Voltas]]&lt;Config!$D$2*LARGE(Ronda4_2[Voltas],1)),,VLOOKUP(Ronda4_2[[#This Row],[Pos.]],tabela_pontos[],2,FALSE)),"")</f>
        <v/>
      </c>
      <c r="U69" s="21"/>
    </row>
    <row r="70" spans="1:21" x14ac:dyDescent="0.25">
      <c r="A70" s="6"/>
      <c r="B70" s="11"/>
      <c r="C70" s="10">
        <v>31</v>
      </c>
      <c r="D70" s="11"/>
      <c r="E70" s="20"/>
      <c r="F70" s="17"/>
      <c r="G70" s="17"/>
      <c r="H70" s="7"/>
      <c r="I70" s="12"/>
      <c r="J70" s="13"/>
      <c r="K70" s="13"/>
      <c r="L70" s="9"/>
      <c r="M70" s="9"/>
      <c r="N70" s="11"/>
      <c r="O70" s="14"/>
      <c r="P70" s="14"/>
      <c r="Q70" s="11"/>
      <c r="R70" s="14"/>
      <c r="S70" s="14"/>
      <c r="T70" s="5" t="str">
        <f>IFERROR(IF(OR(Ronda4_2[[#This Row],[Tempo Total]]="DQ",Ronda4_2[[#This Row],[Voltas]]&lt;Config!$D$2*LARGE(Ronda4_2[Voltas],1)),,VLOOKUP(Ronda4_2[[#This Row],[Pos.]],tabela_pontos[],2,FALSE)),"")</f>
        <v/>
      </c>
      <c r="U70" s="21"/>
    </row>
    <row r="71" spans="1:21" x14ac:dyDescent="0.25">
      <c r="A71" s="6"/>
      <c r="B71" s="11"/>
      <c r="C71" s="10">
        <v>32</v>
      </c>
      <c r="D71" s="11"/>
      <c r="E71" s="20"/>
      <c r="F71" s="17"/>
      <c r="G71" s="17"/>
      <c r="H71" s="7"/>
      <c r="I71" s="12"/>
      <c r="J71" s="13"/>
      <c r="K71" s="13"/>
      <c r="L71" s="9"/>
      <c r="M71" s="9"/>
      <c r="N71" s="11"/>
      <c r="O71" s="14"/>
      <c r="P71" s="14"/>
      <c r="Q71" s="11"/>
      <c r="R71" s="14"/>
      <c r="S71" s="14"/>
      <c r="T71" s="5" t="str">
        <f>IFERROR(IF(OR(Ronda4_2[[#This Row],[Tempo Total]]="DQ",Ronda4_2[[#This Row],[Voltas]]&lt;Config!$D$2*LARGE(Ronda4_2[Voltas],1)),,VLOOKUP(Ronda4_2[[#This Row],[Pos.]],tabela_pontos[],2,FALSE)),"")</f>
        <v/>
      </c>
      <c r="U71" s="21"/>
    </row>
    <row r="72" spans="1:21" x14ac:dyDescent="0.25">
      <c r="A72" s="6"/>
      <c r="B72" s="7"/>
      <c r="C72" s="10">
        <v>33</v>
      </c>
      <c r="D72" s="7"/>
      <c r="E72" s="20"/>
      <c r="F72" s="17"/>
      <c r="G72" s="17"/>
      <c r="H72" s="7"/>
      <c r="I72" s="8"/>
      <c r="J72" s="9"/>
      <c r="K72" s="9"/>
      <c r="L72" s="9"/>
      <c r="M72" s="9"/>
      <c r="N72" s="11"/>
      <c r="O72" s="14"/>
      <c r="P72" s="14"/>
      <c r="Q72" s="11"/>
      <c r="R72" s="14"/>
      <c r="S72" s="14"/>
      <c r="T72" s="5" t="str">
        <f>IFERROR(IF(OR(Ronda4_2[[#This Row],[Tempo Total]]="DQ",Ronda4_2[[#This Row],[Voltas]]&lt;Config!$D$2*LARGE(Ronda4_2[Voltas],1)),,VLOOKUP(Ronda4_2[[#This Row],[Pos.]],tabela_pontos[],2,FALSE)),"")</f>
        <v/>
      </c>
      <c r="U72" s="21"/>
    </row>
    <row r="73" spans="1:21" x14ac:dyDescent="0.25">
      <c r="A73" s="6"/>
      <c r="B73" s="11"/>
      <c r="C73" s="10">
        <v>34</v>
      </c>
      <c r="D73" s="11"/>
      <c r="E73" s="20"/>
      <c r="F73" s="17"/>
      <c r="G73" s="17"/>
      <c r="H73" s="7"/>
      <c r="I73" s="12"/>
      <c r="J73" s="13"/>
      <c r="K73" s="13"/>
      <c r="L73" s="9"/>
      <c r="M73" s="9"/>
      <c r="N73" s="11"/>
      <c r="O73" s="14"/>
      <c r="P73" s="14"/>
      <c r="Q73" s="11"/>
      <c r="R73" s="14"/>
      <c r="S73" s="14"/>
      <c r="T73" s="5" t="str">
        <f>IFERROR(IF(OR(Ronda4_2[[#This Row],[Tempo Total]]="DQ",Ronda4_2[[#This Row],[Voltas]]&lt;Config!$D$2*LARGE(Ronda4_2[Voltas],1)),,VLOOKUP(Ronda4_2[[#This Row],[Pos.]],tabela_pontos[],2,FALSE)),"")</f>
        <v/>
      </c>
      <c r="U73" s="21"/>
    </row>
    <row r="74" spans="1:21" x14ac:dyDescent="0.25">
      <c r="A74" s="6"/>
      <c r="B74" s="7"/>
      <c r="C74" s="10">
        <v>35</v>
      </c>
      <c r="D74" s="7"/>
      <c r="E74" s="20"/>
      <c r="F74" s="17"/>
      <c r="G74" s="17"/>
      <c r="H74" s="7"/>
      <c r="I74" s="8"/>
      <c r="J74" s="9"/>
      <c r="K74" s="9"/>
      <c r="L74" s="9"/>
      <c r="M74" s="9"/>
      <c r="N74" s="11"/>
      <c r="O74" s="14"/>
      <c r="P74" s="14"/>
      <c r="Q74" s="11"/>
      <c r="R74" s="14"/>
      <c r="S74" s="14"/>
      <c r="T74" s="5" t="str">
        <f>IFERROR(IF(OR(Ronda4_2[[#This Row],[Tempo Total]]="DQ",Ronda4_2[[#This Row],[Voltas]]&lt;Config!$D$2*LARGE(Ronda4_2[Voltas],1)),,VLOOKUP(Ronda4_2[[#This Row],[Pos.]],tabela_pontos[],2,FALSE)),"")</f>
        <v/>
      </c>
      <c r="U74" s="21"/>
    </row>
    <row r="75" spans="1:21" ht="21" x14ac:dyDescent="0.25">
      <c r="A75" s="46" t="s">
        <v>27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23"/>
    </row>
  </sheetData>
  <sheetProtection selectLockedCells="1"/>
  <protectedRanges>
    <protectedRange sqref="V2:XFD30 L48:L71 O40:O74 A40:K43 D72:L74 D44:K71 O3:O37 Q3:U32 Q33:T37 A44:C74 A3:K37" name="Intervalo1_1"/>
    <protectedRange sqref="M3:N37" name="Intervalo1_3"/>
    <protectedRange sqref="V1:XFD1" name="Intervalo1_6"/>
    <protectedRange sqref="O2:U2 O39:T39 U34" name="Intervalo1"/>
    <protectedRange sqref="A2:I2 K2:N2 A39:I39 K39:N39" name="Intervalo1_2_1"/>
    <protectedRange sqref="I38:K38 A38:G38" name="Intervalo1_7"/>
    <protectedRange sqref="I75:K75 A75:G75" name="Intervalo1_8"/>
  </protectedRanges>
  <mergeCells count="3">
    <mergeCell ref="A38:T38"/>
    <mergeCell ref="A75:T75"/>
    <mergeCell ref="A1:U1"/>
  </mergeCells>
  <conditionalFormatting sqref="K3:K37">
    <cfRule type="top10" dxfId="98" priority="1" bottom="1" rank="1"/>
  </conditionalFormatting>
  <conditionalFormatting sqref="L3:L37">
    <cfRule type="top10" dxfId="97" priority="2" bottom="1" rank="1"/>
  </conditionalFormatting>
  <conditionalFormatting sqref="D3:D37">
    <cfRule type="iconSet" priority="3">
      <iconSet iconSet="3Arrows" reverse="1">
        <cfvo type="percent" val="0"/>
        <cfvo type="num" val="0"/>
        <cfvo type="num" val="0" gte="0"/>
      </iconSet>
    </cfRule>
  </conditionalFormatting>
  <conditionalFormatting sqref="K40:K74">
    <cfRule type="top10" dxfId="96" priority="4" bottom="1" rank="1"/>
  </conditionalFormatting>
  <conditionalFormatting sqref="L40:L74">
    <cfRule type="top10" dxfId="95" priority="5" bottom="1" rank="1"/>
  </conditionalFormatting>
  <conditionalFormatting sqref="D40:D74">
    <cfRule type="iconSet" priority="6">
      <iconSet iconSet="3Arrows" reverse="1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scale="97"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75"/>
  <sheetViews>
    <sheetView showGridLines="0" showZeros="0" zoomScaleNormal="100" workbookViewId="0">
      <pane ySplit="2" topLeftCell="A3" activePane="bottomLeft" state="frozen"/>
      <selection sqref="A1:U1"/>
      <selection pane="bottomLeft" activeCell="V33" sqref="V33"/>
    </sheetView>
  </sheetViews>
  <sheetFormatPr defaultColWidth="39.85546875" defaultRowHeight="12.75" x14ac:dyDescent="0.25"/>
  <cols>
    <col min="1" max="1" width="14" style="3" bestFit="1" customWidth="1"/>
    <col min="2" max="2" width="6.140625" style="3" bestFit="1" customWidth="1"/>
    <col min="3" max="3" width="4.42578125" style="3" bestFit="1" customWidth="1"/>
    <col min="4" max="4" width="5" style="3" bestFit="1" customWidth="1"/>
    <col min="5" max="5" width="23.140625" style="3" bestFit="1" customWidth="1"/>
    <col min="6" max="6" width="13.28515625" style="3" bestFit="1" customWidth="1"/>
    <col min="7" max="7" width="6.42578125" style="3" bestFit="1" customWidth="1"/>
    <col min="8" max="8" width="6" style="3" bestFit="1" customWidth="1"/>
    <col min="9" max="9" width="10.85546875" style="3" bestFit="1" customWidth="1"/>
    <col min="10" max="10" width="8.42578125" style="3" bestFit="1" customWidth="1"/>
    <col min="11" max="11" width="11" style="3" bestFit="1" customWidth="1"/>
    <col min="12" max="12" width="10.28515625" style="1" bestFit="1" customWidth="1"/>
    <col min="13" max="13" width="13.28515625" style="1" bestFit="1" customWidth="1"/>
    <col min="14" max="14" width="2.7109375" style="1" bestFit="1" customWidth="1"/>
    <col min="15" max="15" width="9.140625" style="3" bestFit="1" customWidth="1"/>
    <col min="16" max="16" width="10.5703125" style="3" bestFit="1" customWidth="1"/>
    <col min="17" max="17" width="4.28515625" style="3" bestFit="1" customWidth="1"/>
    <col min="18" max="18" width="6.140625" style="3" bestFit="1" customWidth="1"/>
    <col min="19" max="19" width="5.140625" style="3" bestFit="1" customWidth="1"/>
    <col min="20" max="20" width="4" style="3" bestFit="1" customWidth="1"/>
    <col min="21" max="21" width="4" style="3" customWidth="1"/>
    <col min="22" max="16384" width="39.85546875" style="3"/>
  </cols>
  <sheetData>
    <row r="1" spans="1:21" ht="27.75" x14ac:dyDescent="0.25">
      <c r="A1" s="47" t="s">
        <v>108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x14ac:dyDescent="0.25">
      <c r="A2" s="4" t="s">
        <v>0</v>
      </c>
      <c r="B2" s="4" t="s">
        <v>5</v>
      </c>
      <c r="C2" s="4" t="s">
        <v>18</v>
      </c>
      <c r="D2" s="4" t="s">
        <v>17</v>
      </c>
      <c r="E2" s="4" t="s">
        <v>1</v>
      </c>
      <c r="F2" s="4" t="s">
        <v>6</v>
      </c>
      <c r="G2" s="4" t="s">
        <v>7</v>
      </c>
      <c r="H2" s="4" t="s">
        <v>2</v>
      </c>
      <c r="I2" s="4" t="s">
        <v>3</v>
      </c>
      <c r="J2" s="4" t="s">
        <v>25</v>
      </c>
      <c r="K2" s="4" t="s">
        <v>4</v>
      </c>
      <c r="L2" s="4" t="s">
        <v>8</v>
      </c>
      <c r="M2" s="4" t="s">
        <v>20</v>
      </c>
      <c r="N2" s="15" t="s">
        <v>14</v>
      </c>
      <c r="O2" s="4" t="s">
        <v>21</v>
      </c>
      <c r="P2" s="4" t="s">
        <v>22</v>
      </c>
      <c r="Q2" s="4" t="s">
        <v>23</v>
      </c>
      <c r="R2" s="4" t="s">
        <v>16</v>
      </c>
      <c r="S2" s="4" t="s">
        <v>15</v>
      </c>
      <c r="T2" s="16" t="s">
        <v>24</v>
      </c>
      <c r="U2" s="21"/>
    </row>
    <row r="3" spans="1:21" x14ac:dyDescent="0.25">
      <c r="A3" s="6"/>
      <c r="B3" s="7"/>
      <c r="C3" s="10">
        <v>1</v>
      </c>
      <c r="D3" s="7"/>
      <c r="E3" s="20" t="str">
        <f>IFERROR(VLOOKUP(Ronda5_1[[#This Row],[Piloto]],#REF!,2,FALSE),"")</f>
        <v/>
      </c>
      <c r="F3" s="17"/>
      <c r="G3" s="17"/>
      <c r="H3" s="7"/>
      <c r="I3" s="8"/>
      <c r="J3" s="9"/>
      <c r="K3" s="9"/>
      <c r="L3" s="9"/>
      <c r="M3" s="9"/>
      <c r="N3" s="11"/>
      <c r="O3" s="14"/>
      <c r="P3" s="14"/>
      <c r="Q3" s="11"/>
      <c r="R3" s="14"/>
      <c r="S3" s="14"/>
      <c r="T3" s="5" t="str">
        <f>IFERROR(IF(OR(Ronda5_1[[#This Row],[Tempo Total]]="DQ",Ronda5_1[[#This Row],[Voltas]]&lt;Config!$D$2*LARGE(Ronda5_1[Voltas],1)),,VLOOKUP(Ronda5_1[[#This Row],[Pos.]],tabela_pontos[],2,FALSE)),"")</f>
        <v/>
      </c>
      <c r="U3" s="21"/>
    </row>
    <row r="4" spans="1:21" x14ac:dyDescent="0.25">
      <c r="A4" s="6"/>
      <c r="B4" s="7"/>
      <c r="C4" s="10">
        <v>2</v>
      </c>
      <c r="D4" s="7"/>
      <c r="E4" s="20"/>
      <c r="F4" s="17"/>
      <c r="G4" s="17"/>
      <c r="H4" s="7"/>
      <c r="I4" s="8"/>
      <c r="J4" s="9"/>
      <c r="K4" s="9"/>
      <c r="L4" s="9"/>
      <c r="M4" s="9"/>
      <c r="N4" s="11"/>
      <c r="O4" s="14"/>
      <c r="P4" s="14"/>
      <c r="Q4" s="11"/>
      <c r="R4" s="14"/>
      <c r="S4" s="14"/>
      <c r="T4" s="5" t="str">
        <f>IFERROR(IF(OR(Ronda5_1[[#This Row],[Tempo Total]]="DQ",Ronda5_1[[#This Row],[Voltas]]&lt;Config!$D$2*LARGE(Ronda5_1[Voltas],1)),,VLOOKUP(Ronda5_1[[#This Row],[Pos.]],tabela_pontos[],2,FALSE)),"")</f>
        <v/>
      </c>
      <c r="U4" s="21"/>
    </row>
    <row r="5" spans="1:21" x14ac:dyDescent="0.25">
      <c r="A5" s="6"/>
      <c r="B5" s="7"/>
      <c r="C5" s="10">
        <v>3</v>
      </c>
      <c r="D5" s="7"/>
      <c r="E5" s="20"/>
      <c r="F5" s="17"/>
      <c r="G5" s="17"/>
      <c r="H5" s="7"/>
      <c r="I5" s="8"/>
      <c r="J5" s="9"/>
      <c r="K5" s="9"/>
      <c r="L5" s="9"/>
      <c r="M5" s="9"/>
      <c r="N5" s="11"/>
      <c r="O5" s="14"/>
      <c r="P5" s="14"/>
      <c r="Q5" s="11"/>
      <c r="R5" s="14"/>
      <c r="S5" s="14"/>
      <c r="T5" s="5" t="str">
        <f>IFERROR(IF(OR(Ronda5_1[[#This Row],[Tempo Total]]="DQ",Ronda5_1[[#This Row],[Voltas]]&lt;Config!$D$2*LARGE(Ronda5_1[Voltas],1)),,VLOOKUP(Ronda5_1[[#This Row],[Pos.]],tabela_pontos[],2,FALSE)),"")</f>
        <v/>
      </c>
      <c r="U5" s="21"/>
    </row>
    <row r="6" spans="1:21" x14ac:dyDescent="0.25">
      <c r="A6" s="6"/>
      <c r="B6" s="7"/>
      <c r="C6" s="10">
        <v>4</v>
      </c>
      <c r="D6" s="7"/>
      <c r="E6" s="20"/>
      <c r="F6" s="17"/>
      <c r="G6" s="17"/>
      <c r="H6" s="7"/>
      <c r="I6" s="8"/>
      <c r="J6" s="9"/>
      <c r="K6" s="9"/>
      <c r="L6" s="9"/>
      <c r="M6" s="9"/>
      <c r="N6" s="11"/>
      <c r="O6" s="14"/>
      <c r="P6" s="14"/>
      <c r="Q6" s="11"/>
      <c r="R6" s="14"/>
      <c r="S6" s="14"/>
      <c r="T6" s="5" t="str">
        <f>IFERROR(IF(OR(Ronda5_1[[#This Row],[Tempo Total]]="DQ",Ronda5_1[[#This Row],[Voltas]]&lt;Config!$D$2*LARGE(Ronda5_1[Voltas],1)),,VLOOKUP(Ronda5_1[[#This Row],[Pos.]],tabela_pontos[],2,FALSE)),"")</f>
        <v/>
      </c>
      <c r="U6" s="21"/>
    </row>
    <row r="7" spans="1:21" x14ac:dyDescent="0.25">
      <c r="A7" s="6"/>
      <c r="B7" s="7"/>
      <c r="C7" s="10">
        <v>5</v>
      </c>
      <c r="D7" s="7"/>
      <c r="E7" s="20"/>
      <c r="F7" s="17"/>
      <c r="G7" s="17"/>
      <c r="H7" s="7"/>
      <c r="I7" s="8"/>
      <c r="J7" s="9"/>
      <c r="K7" s="9"/>
      <c r="L7" s="9"/>
      <c r="M7" s="9"/>
      <c r="N7" s="11"/>
      <c r="O7" s="14"/>
      <c r="P7" s="14"/>
      <c r="Q7" s="11"/>
      <c r="R7" s="14"/>
      <c r="S7" s="14"/>
      <c r="T7" s="5" t="str">
        <f>IFERROR(IF(OR(Ronda5_1[[#This Row],[Tempo Total]]="DQ",Ronda5_1[[#This Row],[Voltas]]&lt;Config!$D$2*LARGE(Ronda5_1[Voltas],1)),,VLOOKUP(Ronda5_1[[#This Row],[Pos.]],tabela_pontos[],2,FALSE)),"")</f>
        <v/>
      </c>
      <c r="U7" s="21"/>
    </row>
    <row r="8" spans="1:21" ht="12.75" customHeight="1" x14ac:dyDescent="0.25">
      <c r="A8" s="6"/>
      <c r="B8" s="7"/>
      <c r="C8" s="10">
        <v>6</v>
      </c>
      <c r="D8" s="7"/>
      <c r="E8" s="20"/>
      <c r="F8" s="17"/>
      <c r="G8" s="17"/>
      <c r="H8" s="7"/>
      <c r="I8" s="8"/>
      <c r="J8" s="9"/>
      <c r="K8" s="9"/>
      <c r="L8" s="9"/>
      <c r="M8" s="9"/>
      <c r="N8" s="11"/>
      <c r="O8" s="14"/>
      <c r="P8" s="14"/>
      <c r="Q8" s="11"/>
      <c r="R8" s="14"/>
      <c r="S8" s="14"/>
      <c r="T8" s="5" t="str">
        <f>IFERROR(IF(OR(Ronda5_1[[#This Row],[Tempo Total]]="DQ",Ronda5_1[[#This Row],[Voltas]]&lt;Config!$D$2*LARGE(Ronda5_1[Voltas],1)),,VLOOKUP(Ronda5_1[[#This Row],[Pos.]],tabela_pontos[],2,FALSE)),"")</f>
        <v/>
      </c>
      <c r="U8" s="21"/>
    </row>
    <row r="9" spans="1:21" ht="12.75" customHeight="1" x14ac:dyDescent="0.25">
      <c r="A9" s="6"/>
      <c r="B9" s="7"/>
      <c r="C9" s="10">
        <v>7</v>
      </c>
      <c r="D9" s="7"/>
      <c r="E9" s="20"/>
      <c r="F9" s="17"/>
      <c r="G9" s="17"/>
      <c r="H9" s="7"/>
      <c r="I9" s="8"/>
      <c r="J9" s="9"/>
      <c r="K9" s="9"/>
      <c r="L9" s="9"/>
      <c r="M9" s="9"/>
      <c r="N9" s="11"/>
      <c r="O9" s="14"/>
      <c r="P9" s="14"/>
      <c r="Q9" s="11"/>
      <c r="R9" s="14"/>
      <c r="S9" s="14"/>
      <c r="T9" s="5" t="str">
        <f>IFERROR(IF(OR(Ronda5_1[[#This Row],[Tempo Total]]="DQ",Ronda5_1[[#This Row],[Voltas]]&lt;Config!$D$2*LARGE(Ronda5_1[Voltas],1)),,VLOOKUP(Ronda5_1[[#This Row],[Pos.]],tabela_pontos[],2,FALSE)),"")</f>
        <v/>
      </c>
      <c r="U9" s="21"/>
    </row>
    <row r="10" spans="1:21" x14ac:dyDescent="0.25">
      <c r="A10" s="6"/>
      <c r="B10" s="7"/>
      <c r="C10" s="10">
        <v>8</v>
      </c>
      <c r="D10" s="7"/>
      <c r="E10" s="20"/>
      <c r="F10" s="17"/>
      <c r="G10" s="17"/>
      <c r="H10" s="7"/>
      <c r="I10" s="8"/>
      <c r="J10" s="9"/>
      <c r="K10" s="9"/>
      <c r="L10" s="9"/>
      <c r="M10" s="9"/>
      <c r="N10" s="11"/>
      <c r="O10" s="14"/>
      <c r="P10" s="14"/>
      <c r="Q10" s="11"/>
      <c r="R10" s="14"/>
      <c r="S10" s="14"/>
      <c r="T10" s="5" t="str">
        <f>IFERROR(IF(OR(Ronda5_1[[#This Row],[Tempo Total]]="DQ",Ronda5_1[[#This Row],[Voltas]]&lt;Config!$D$2*LARGE(Ronda5_1[Voltas],1)),,VLOOKUP(Ronda5_1[[#This Row],[Pos.]],tabela_pontos[],2,FALSE)),"")</f>
        <v/>
      </c>
      <c r="U10" s="21"/>
    </row>
    <row r="11" spans="1:21" x14ac:dyDescent="0.25">
      <c r="A11" s="6"/>
      <c r="B11" s="11"/>
      <c r="C11" s="10">
        <v>9</v>
      </c>
      <c r="D11" s="11"/>
      <c r="E11" s="20"/>
      <c r="F11" s="17"/>
      <c r="G11" s="17"/>
      <c r="H11" s="7"/>
      <c r="I11" s="12"/>
      <c r="J11" s="13"/>
      <c r="K11" s="13"/>
      <c r="L11" s="9"/>
      <c r="M11" s="9"/>
      <c r="N11" s="11"/>
      <c r="O11" s="14"/>
      <c r="P11" s="14"/>
      <c r="Q11" s="11"/>
      <c r="R11" s="14"/>
      <c r="S11" s="14"/>
      <c r="T11" s="5" t="str">
        <f>IFERROR(IF(OR(Ronda5_1[[#This Row],[Tempo Total]]="DQ",Ronda5_1[[#This Row],[Voltas]]&lt;Config!$D$2*LARGE(Ronda5_1[Voltas],1)),,VLOOKUP(Ronda5_1[[#This Row],[Pos.]],tabela_pontos[],2,FALSE)),"")</f>
        <v/>
      </c>
      <c r="U11" s="21"/>
    </row>
    <row r="12" spans="1:21" x14ac:dyDescent="0.25">
      <c r="A12" s="6"/>
      <c r="B12" s="11"/>
      <c r="C12" s="10">
        <v>10</v>
      </c>
      <c r="D12" s="11"/>
      <c r="E12" s="20"/>
      <c r="F12" s="17"/>
      <c r="G12" s="17"/>
      <c r="H12" s="7"/>
      <c r="I12" s="12"/>
      <c r="J12" s="13"/>
      <c r="K12" s="13"/>
      <c r="L12" s="9"/>
      <c r="M12" s="9"/>
      <c r="N12" s="11"/>
      <c r="O12" s="14"/>
      <c r="P12" s="14"/>
      <c r="Q12" s="11"/>
      <c r="R12" s="14"/>
      <c r="S12" s="14"/>
      <c r="T12" s="5" t="str">
        <f>IFERROR(IF(OR(Ronda5_1[[#This Row],[Tempo Total]]="DQ",Ronda5_1[[#This Row],[Voltas]]&lt;Config!$D$2*LARGE(Ronda5_1[Voltas],1)),,VLOOKUP(Ronda5_1[[#This Row],[Pos.]],tabela_pontos[],2,FALSE)),"")</f>
        <v/>
      </c>
      <c r="U12" s="21"/>
    </row>
    <row r="13" spans="1:21" x14ac:dyDescent="0.25">
      <c r="A13" s="6"/>
      <c r="B13" s="11"/>
      <c r="C13" s="10">
        <v>11</v>
      </c>
      <c r="D13" s="11"/>
      <c r="E13" s="20"/>
      <c r="F13" s="17"/>
      <c r="G13" s="17"/>
      <c r="H13" s="7"/>
      <c r="I13" s="12"/>
      <c r="J13" s="13"/>
      <c r="K13" s="13"/>
      <c r="L13" s="9"/>
      <c r="M13" s="9"/>
      <c r="N13" s="11"/>
      <c r="O13" s="14"/>
      <c r="P13" s="14"/>
      <c r="Q13" s="11"/>
      <c r="R13" s="14"/>
      <c r="S13" s="14"/>
      <c r="T13" s="5" t="str">
        <f>IFERROR(IF(OR(Ronda5_1[[#This Row],[Tempo Total]]="DQ",Ronda5_1[[#This Row],[Voltas]]&lt;Config!$D$2*LARGE(Ronda5_1[Voltas],1)),,VLOOKUP(Ronda5_1[[#This Row],[Pos.]],tabela_pontos[],2,FALSE)),"")</f>
        <v/>
      </c>
      <c r="U13" s="21"/>
    </row>
    <row r="14" spans="1:21" x14ac:dyDescent="0.25">
      <c r="A14" s="6"/>
      <c r="B14" s="11"/>
      <c r="C14" s="10">
        <v>12</v>
      </c>
      <c r="D14" s="11"/>
      <c r="E14" s="20"/>
      <c r="F14" s="17"/>
      <c r="G14" s="17"/>
      <c r="H14" s="7"/>
      <c r="I14" s="12"/>
      <c r="J14" s="13"/>
      <c r="K14" s="13"/>
      <c r="L14" s="9"/>
      <c r="M14" s="9"/>
      <c r="N14" s="11"/>
      <c r="O14" s="14"/>
      <c r="P14" s="14"/>
      <c r="Q14" s="11"/>
      <c r="R14" s="14"/>
      <c r="S14" s="14"/>
      <c r="T14" s="5" t="str">
        <f>IFERROR(IF(OR(Ronda5_1[[#This Row],[Tempo Total]]="DQ",Ronda5_1[[#This Row],[Voltas]]&lt;Config!$D$2*LARGE(Ronda5_1[Voltas],1)),,VLOOKUP(Ronda5_1[[#This Row],[Pos.]],tabela_pontos[],2,FALSE)),"")</f>
        <v/>
      </c>
      <c r="U14" s="21"/>
    </row>
    <row r="15" spans="1:21" x14ac:dyDescent="0.25">
      <c r="A15" s="6"/>
      <c r="B15" s="11"/>
      <c r="C15" s="10">
        <v>13</v>
      </c>
      <c r="D15" s="11"/>
      <c r="E15" s="20"/>
      <c r="F15" s="17"/>
      <c r="G15" s="17"/>
      <c r="H15" s="7"/>
      <c r="I15" s="12"/>
      <c r="J15" s="13"/>
      <c r="K15" s="13"/>
      <c r="L15" s="9"/>
      <c r="M15" s="9"/>
      <c r="N15" s="11"/>
      <c r="O15" s="14"/>
      <c r="P15" s="14"/>
      <c r="Q15" s="11"/>
      <c r="R15" s="14"/>
      <c r="S15" s="14"/>
      <c r="T15" s="5" t="str">
        <f>IFERROR(IF(OR(Ronda5_1[[#This Row],[Tempo Total]]="DQ",Ronda5_1[[#This Row],[Voltas]]&lt;Config!$D$2*LARGE(Ronda5_1[Voltas],1)),,VLOOKUP(Ronda5_1[[#This Row],[Pos.]],tabela_pontos[],2,FALSE)),"")</f>
        <v/>
      </c>
      <c r="U15" s="21"/>
    </row>
    <row r="16" spans="1:21" x14ac:dyDescent="0.25">
      <c r="A16" s="6"/>
      <c r="B16" s="11"/>
      <c r="C16" s="10">
        <v>14</v>
      </c>
      <c r="D16" s="11"/>
      <c r="E16" s="20"/>
      <c r="F16" s="17"/>
      <c r="G16" s="17"/>
      <c r="H16" s="7"/>
      <c r="I16" s="12"/>
      <c r="J16" s="13"/>
      <c r="K16" s="13"/>
      <c r="L16" s="9"/>
      <c r="M16" s="9"/>
      <c r="N16" s="11"/>
      <c r="O16" s="14"/>
      <c r="P16" s="14"/>
      <c r="Q16" s="11"/>
      <c r="R16" s="14"/>
      <c r="S16" s="14"/>
      <c r="T16" s="5" t="str">
        <f>IFERROR(IF(OR(Ronda5_1[[#This Row],[Tempo Total]]="DQ",Ronda5_1[[#This Row],[Voltas]]&lt;Config!$D$2*LARGE(Ronda5_1[Voltas],1)),,VLOOKUP(Ronda5_1[[#This Row],[Pos.]],tabela_pontos[],2,FALSE)),"")</f>
        <v/>
      </c>
      <c r="U16" s="21"/>
    </row>
    <row r="17" spans="1:21" x14ac:dyDescent="0.25">
      <c r="A17" s="6"/>
      <c r="B17" s="11"/>
      <c r="C17" s="10">
        <v>15</v>
      </c>
      <c r="D17" s="11"/>
      <c r="E17" s="20"/>
      <c r="F17" s="17"/>
      <c r="G17" s="17"/>
      <c r="H17" s="7"/>
      <c r="I17" s="12"/>
      <c r="J17" s="13"/>
      <c r="K17" s="13"/>
      <c r="L17" s="9"/>
      <c r="M17" s="9"/>
      <c r="N17" s="11"/>
      <c r="O17" s="14"/>
      <c r="P17" s="14"/>
      <c r="Q17" s="11"/>
      <c r="R17" s="14"/>
      <c r="S17" s="14"/>
      <c r="T17" s="5" t="str">
        <f>IFERROR(IF(OR(Ronda5_1[[#This Row],[Tempo Total]]="DQ",Ronda5_1[[#This Row],[Voltas]]&lt;Config!$D$2*LARGE(Ronda5_1[Voltas],1)),,VLOOKUP(Ronda5_1[[#This Row],[Pos.]],tabela_pontos[],2,FALSE)),"")</f>
        <v/>
      </c>
      <c r="U17" s="21"/>
    </row>
    <row r="18" spans="1:21" x14ac:dyDescent="0.25">
      <c r="A18" s="6"/>
      <c r="B18" s="11"/>
      <c r="C18" s="10">
        <v>16</v>
      </c>
      <c r="D18" s="11"/>
      <c r="E18" s="20"/>
      <c r="F18" s="17"/>
      <c r="G18" s="17"/>
      <c r="H18" s="7"/>
      <c r="I18" s="12"/>
      <c r="J18" s="13"/>
      <c r="K18" s="13"/>
      <c r="L18" s="9"/>
      <c r="M18" s="9"/>
      <c r="N18" s="11"/>
      <c r="O18" s="14"/>
      <c r="P18" s="14"/>
      <c r="Q18" s="11"/>
      <c r="R18" s="14"/>
      <c r="S18" s="14"/>
      <c r="T18" s="5" t="str">
        <f>IFERROR(IF(OR(Ronda5_1[[#This Row],[Tempo Total]]="DQ",Ronda5_1[[#This Row],[Voltas]]&lt;Config!$D$2*LARGE(Ronda5_1[Voltas],1)),,VLOOKUP(Ronda5_1[[#This Row],[Pos.]],tabela_pontos[],2,FALSE)),"")</f>
        <v/>
      </c>
      <c r="U18" s="21"/>
    </row>
    <row r="19" spans="1:21" x14ac:dyDescent="0.25">
      <c r="A19" s="6"/>
      <c r="B19" s="7"/>
      <c r="C19" s="10">
        <v>17</v>
      </c>
      <c r="D19" s="7"/>
      <c r="E19" s="20"/>
      <c r="F19" s="17"/>
      <c r="G19" s="17"/>
      <c r="H19" s="7"/>
      <c r="I19" s="8"/>
      <c r="J19" s="9"/>
      <c r="K19" s="9"/>
      <c r="L19" s="9"/>
      <c r="M19" s="9"/>
      <c r="N19" s="11"/>
      <c r="O19" s="14"/>
      <c r="P19" s="14"/>
      <c r="Q19" s="11"/>
      <c r="R19" s="14"/>
      <c r="S19" s="14"/>
      <c r="T19" s="5" t="str">
        <f>IFERROR(IF(OR(Ronda5_1[[#This Row],[Tempo Total]]="DQ",Ronda5_1[[#This Row],[Voltas]]&lt;Config!$D$2*LARGE(Ronda5_1[Voltas],1)),,VLOOKUP(Ronda5_1[[#This Row],[Pos.]],tabela_pontos[],2,FALSE)),"")</f>
        <v/>
      </c>
      <c r="U19" s="21"/>
    </row>
    <row r="20" spans="1:21" x14ac:dyDescent="0.25">
      <c r="A20" s="6"/>
      <c r="B20" s="11"/>
      <c r="C20" s="10">
        <v>18</v>
      </c>
      <c r="D20" s="11"/>
      <c r="E20" s="20"/>
      <c r="F20" s="17"/>
      <c r="G20" s="17"/>
      <c r="H20" s="7"/>
      <c r="I20" s="12"/>
      <c r="J20" s="13"/>
      <c r="K20" s="13"/>
      <c r="L20" s="9"/>
      <c r="M20" s="9"/>
      <c r="N20" s="11"/>
      <c r="O20" s="14"/>
      <c r="P20" s="14"/>
      <c r="Q20" s="11"/>
      <c r="R20" s="14"/>
      <c r="S20" s="14"/>
      <c r="T20" s="5" t="str">
        <f>IFERROR(IF(OR(Ronda5_1[[#This Row],[Tempo Total]]="DQ",Ronda5_1[[#This Row],[Voltas]]&lt;Config!$D$2*LARGE(Ronda5_1[Voltas],1)),,VLOOKUP(Ronda5_1[[#This Row],[Pos.]],tabela_pontos[],2,FALSE)),"")</f>
        <v/>
      </c>
      <c r="U20" s="21"/>
    </row>
    <row r="21" spans="1:21" x14ac:dyDescent="0.25">
      <c r="A21" s="6"/>
      <c r="B21" s="7"/>
      <c r="C21" s="10">
        <v>19</v>
      </c>
      <c r="D21" s="7"/>
      <c r="E21" s="20"/>
      <c r="F21" s="17"/>
      <c r="G21" s="17"/>
      <c r="H21" s="7"/>
      <c r="I21" s="8"/>
      <c r="J21" s="9"/>
      <c r="K21" s="9"/>
      <c r="L21" s="9"/>
      <c r="M21" s="9"/>
      <c r="N21" s="11"/>
      <c r="O21" s="14"/>
      <c r="P21" s="14"/>
      <c r="Q21" s="11"/>
      <c r="R21" s="14"/>
      <c r="S21" s="14"/>
      <c r="T21" s="5" t="str">
        <f>IFERROR(IF(OR(Ronda5_1[[#This Row],[Tempo Total]]="DQ",Ronda5_1[[#This Row],[Voltas]]&lt;Config!$D$2*LARGE(Ronda5_1[Voltas],1)),,VLOOKUP(Ronda5_1[[#This Row],[Pos.]],tabela_pontos[],2,FALSE)),"")</f>
        <v/>
      </c>
      <c r="U21" s="21"/>
    </row>
    <row r="22" spans="1:21" x14ac:dyDescent="0.25">
      <c r="A22" s="6"/>
      <c r="B22" s="7"/>
      <c r="C22" s="10">
        <v>20</v>
      </c>
      <c r="D22" s="7"/>
      <c r="E22" s="20"/>
      <c r="F22" s="17"/>
      <c r="G22" s="17"/>
      <c r="H22" s="7"/>
      <c r="I22" s="8"/>
      <c r="J22" s="9"/>
      <c r="K22" s="9"/>
      <c r="L22" s="9"/>
      <c r="M22" s="9"/>
      <c r="N22" s="11"/>
      <c r="O22" s="14"/>
      <c r="P22" s="14"/>
      <c r="Q22" s="11"/>
      <c r="R22" s="14"/>
      <c r="S22" s="14"/>
      <c r="T22" s="5" t="str">
        <f>IFERROR(IF(OR(Ronda5_1[[#This Row],[Tempo Total]]="DQ",Ronda5_1[[#This Row],[Voltas]]&lt;Config!$D$2*LARGE(Ronda5_1[Voltas],1)),,VLOOKUP(Ronda5_1[[#This Row],[Pos.]],tabela_pontos[],2,FALSE)),"")</f>
        <v/>
      </c>
      <c r="U22" s="21"/>
    </row>
    <row r="23" spans="1:21" x14ac:dyDescent="0.25">
      <c r="A23" s="6"/>
      <c r="B23" s="7"/>
      <c r="C23" s="10">
        <v>21</v>
      </c>
      <c r="D23" s="7"/>
      <c r="E23" s="20"/>
      <c r="F23" s="17"/>
      <c r="G23" s="17"/>
      <c r="H23" s="7"/>
      <c r="I23" s="8"/>
      <c r="J23" s="9"/>
      <c r="K23" s="9"/>
      <c r="L23" s="9"/>
      <c r="M23" s="9"/>
      <c r="N23" s="11"/>
      <c r="O23" s="14"/>
      <c r="P23" s="14"/>
      <c r="Q23" s="11"/>
      <c r="R23" s="14"/>
      <c r="S23" s="14"/>
      <c r="T23" s="5" t="str">
        <f>IFERROR(IF(OR(Ronda5_1[[#This Row],[Tempo Total]]="DQ",Ronda5_1[[#This Row],[Voltas]]&lt;Config!$D$2*LARGE(Ronda5_1[Voltas],1)),,VLOOKUP(Ronda5_1[[#This Row],[Pos.]],tabela_pontos[],2,FALSE)),"")</f>
        <v/>
      </c>
      <c r="U23" s="21"/>
    </row>
    <row r="24" spans="1:21" x14ac:dyDescent="0.25">
      <c r="A24" s="6"/>
      <c r="B24" s="7"/>
      <c r="C24" s="10">
        <v>22</v>
      </c>
      <c r="D24" s="7"/>
      <c r="E24" s="20"/>
      <c r="F24" s="17"/>
      <c r="G24" s="17"/>
      <c r="H24" s="7"/>
      <c r="I24" s="8"/>
      <c r="J24" s="9"/>
      <c r="K24" s="9"/>
      <c r="L24" s="9"/>
      <c r="M24" s="9"/>
      <c r="N24" s="11"/>
      <c r="O24" s="14"/>
      <c r="P24" s="14"/>
      <c r="Q24" s="11"/>
      <c r="R24" s="14"/>
      <c r="S24" s="14"/>
      <c r="T24" s="5" t="str">
        <f>IFERROR(IF(OR(Ronda5_1[[#This Row],[Tempo Total]]="DQ",Ronda5_1[[#This Row],[Voltas]]&lt;Config!$D$2*LARGE(Ronda5_1[Voltas],1)),,VLOOKUP(Ronda5_1[[#This Row],[Pos.]],tabela_pontos[],2,FALSE)),"")</f>
        <v/>
      </c>
      <c r="U24" s="21"/>
    </row>
    <row r="25" spans="1:21" x14ac:dyDescent="0.25">
      <c r="A25" s="6"/>
      <c r="B25" s="7"/>
      <c r="C25" s="10">
        <v>23</v>
      </c>
      <c r="D25" s="7"/>
      <c r="E25" s="20"/>
      <c r="F25" s="17"/>
      <c r="G25" s="17"/>
      <c r="H25" s="7"/>
      <c r="I25" s="8"/>
      <c r="J25" s="9"/>
      <c r="K25" s="9"/>
      <c r="L25" s="9"/>
      <c r="M25" s="9"/>
      <c r="N25" s="11"/>
      <c r="O25" s="14"/>
      <c r="P25" s="14"/>
      <c r="Q25" s="11"/>
      <c r="R25" s="14"/>
      <c r="S25" s="14"/>
      <c r="T25" s="5" t="str">
        <f>IFERROR(IF(OR(Ronda5_1[[#This Row],[Tempo Total]]="DQ",Ronda5_1[[#This Row],[Voltas]]&lt;Config!$D$2*LARGE(Ronda5_1[Voltas],1)),,VLOOKUP(Ronda5_1[[#This Row],[Pos.]],tabela_pontos[],2,FALSE)),"")</f>
        <v/>
      </c>
      <c r="U25" s="21"/>
    </row>
    <row r="26" spans="1:21" x14ac:dyDescent="0.25">
      <c r="A26" s="6"/>
      <c r="B26" s="7"/>
      <c r="C26" s="10">
        <v>24</v>
      </c>
      <c r="D26" s="7"/>
      <c r="E26" s="20"/>
      <c r="F26" s="17"/>
      <c r="G26" s="17"/>
      <c r="H26" s="7"/>
      <c r="I26" s="8"/>
      <c r="J26" s="9"/>
      <c r="K26" s="9"/>
      <c r="L26" s="9"/>
      <c r="M26" s="9"/>
      <c r="N26" s="11"/>
      <c r="O26" s="14"/>
      <c r="P26" s="14"/>
      <c r="Q26" s="11"/>
      <c r="R26" s="14"/>
      <c r="S26" s="14"/>
      <c r="T26" s="5" t="str">
        <f>IFERROR(IF(OR(Ronda5_1[[#This Row],[Tempo Total]]="DQ",Ronda5_1[[#This Row],[Voltas]]&lt;Config!$D$2*LARGE(Ronda5_1[Voltas],1)),,VLOOKUP(Ronda5_1[[#This Row],[Pos.]],tabela_pontos[],2,FALSE)),"")</f>
        <v/>
      </c>
      <c r="U26" s="21"/>
    </row>
    <row r="27" spans="1:21" x14ac:dyDescent="0.25">
      <c r="A27" s="6"/>
      <c r="B27" s="7"/>
      <c r="C27" s="10">
        <v>25</v>
      </c>
      <c r="D27" s="7"/>
      <c r="E27" s="20"/>
      <c r="F27" s="17"/>
      <c r="G27" s="17"/>
      <c r="H27" s="7"/>
      <c r="I27" s="8"/>
      <c r="J27" s="9"/>
      <c r="K27" s="9"/>
      <c r="L27" s="9"/>
      <c r="M27" s="9"/>
      <c r="N27" s="11"/>
      <c r="O27" s="14"/>
      <c r="P27" s="14"/>
      <c r="Q27" s="11"/>
      <c r="R27" s="14"/>
      <c r="S27" s="14"/>
      <c r="T27" s="5" t="str">
        <f>IFERROR(IF(OR(Ronda5_1[[#This Row],[Tempo Total]]="DQ",Ronda5_1[[#This Row],[Voltas]]&lt;Config!$D$2*LARGE(Ronda5_1[Voltas],1)),,VLOOKUP(Ronda5_1[[#This Row],[Pos.]],tabela_pontos[],2,FALSE)),"")</f>
        <v/>
      </c>
      <c r="U27" s="21"/>
    </row>
    <row r="28" spans="1:21" x14ac:dyDescent="0.25">
      <c r="A28" s="6"/>
      <c r="B28" s="7"/>
      <c r="C28" s="10">
        <v>26</v>
      </c>
      <c r="D28" s="7"/>
      <c r="E28" s="20" t="str">
        <f>IFERROR(VLOOKUP(Ronda5_1[[#This Row],[Piloto]],#REF!,2,FALSE),"")</f>
        <v/>
      </c>
      <c r="F28" s="17"/>
      <c r="G28" s="17"/>
      <c r="H28" s="7"/>
      <c r="I28" s="8"/>
      <c r="J28" s="9"/>
      <c r="K28" s="9"/>
      <c r="L28" s="9"/>
      <c r="M28" s="9"/>
      <c r="N28" s="11"/>
      <c r="O28" s="14"/>
      <c r="P28" s="14"/>
      <c r="Q28" s="11"/>
      <c r="R28" s="14"/>
      <c r="S28" s="14"/>
      <c r="T28" s="5" t="str">
        <f>IFERROR(IF(OR(Ronda5_1[[#This Row],[Tempo Total]]="DQ",Ronda5_1[[#This Row],[Voltas]]&lt;Config!$D$2*LARGE(Ronda5_1[Voltas],1)),,VLOOKUP(Ronda5_1[[#This Row],[Pos.]],tabela_pontos[],2,FALSE)),"")</f>
        <v/>
      </c>
      <c r="U28" s="21"/>
    </row>
    <row r="29" spans="1:21" x14ac:dyDescent="0.25">
      <c r="A29" s="6"/>
      <c r="B29" s="7"/>
      <c r="C29" s="10">
        <v>27</v>
      </c>
      <c r="D29" s="7"/>
      <c r="E29" s="20" t="str">
        <f>IFERROR(VLOOKUP(Ronda5_1[[#This Row],[Piloto]],#REF!,2,FALSE),"")</f>
        <v/>
      </c>
      <c r="F29" s="17"/>
      <c r="G29" s="17"/>
      <c r="H29" s="7"/>
      <c r="I29" s="8"/>
      <c r="J29" s="9"/>
      <c r="K29" s="9"/>
      <c r="L29" s="9"/>
      <c r="M29" s="9"/>
      <c r="N29" s="11"/>
      <c r="O29" s="14"/>
      <c r="P29" s="14"/>
      <c r="Q29" s="11"/>
      <c r="R29" s="14"/>
      <c r="S29" s="14"/>
      <c r="T29" s="5" t="str">
        <f>IFERROR(IF(OR(Ronda5_1[[#This Row],[Tempo Total]]="DQ",Ronda5_1[[#This Row],[Voltas]]&lt;Config!$D$2*LARGE(Ronda5_1[Voltas],1)),,VLOOKUP(Ronda5_1[[#This Row],[Pos.]],tabela_pontos[],2,FALSE)),"")</f>
        <v/>
      </c>
      <c r="U29" s="21"/>
    </row>
    <row r="30" spans="1:21" x14ac:dyDescent="0.25">
      <c r="A30" s="6"/>
      <c r="B30" s="11"/>
      <c r="C30" s="10">
        <v>28</v>
      </c>
      <c r="D30" s="11"/>
      <c r="E30" s="20" t="str">
        <f>IFERROR(VLOOKUP(Ronda5_1[[#This Row],[Piloto]],#REF!,2,FALSE),"")</f>
        <v/>
      </c>
      <c r="F30" s="17"/>
      <c r="G30" s="17"/>
      <c r="H30" s="7"/>
      <c r="I30" s="12"/>
      <c r="J30" s="13"/>
      <c r="K30" s="13"/>
      <c r="L30" s="9"/>
      <c r="M30" s="9"/>
      <c r="N30" s="11"/>
      <c r="O30" s="14"/>
      <c r="P30" s="14"/>
      <c r="Q30" s="11"/>
      <c r="R30" s="14"/>
      <c r="S30" s="14"/>
      <c r="T30" s="5" t="str">
        <f>IFERROR(IF(OR(Ronda5_1[[#This Row],[Tempo Total]]="DQ",Ronda5_1[[#This Row],[Voltas]]&lt;Config!$D$2*LARGE(Ronda5_1[Voltas],1)),,VLOOKUP(Ronda5_1[[#This Row],[Pos.]],tabela_pontos[],2,FALSE)),"")</f>
        <v/>
      </c>
      <c r="U30" s="21"/>
    </row>
    <row r="31" spans="1:21" x14ac:dyDescent="0.25">
      <c r="A31" s="6"/>
      <c r="B31" s="7"/>
      <c r="C31" s="10">
        <v>29</v>
      </c>
      <c r="D31" s="7"/>
      <c r="E31" s="20" t="str">
        <f>IFERROR(VLOOKUP(Ronda5_1[[#This Row],[Piloto]],#REF!,2,FALSE),"")</f>
        <v/>
      </c>
      <c r="F31" s="17"/>
      <c r="G31" s="17"/>
      <c r="H31" s="7"/>
      <c r="I31" s="8"/>
      <c r="J31" s="9"/>
      <c r="K31" s="9"/>
      <c r="L31" s="9"/>
      <c r="M31" s="9"/>
      <c r="N31" s="7"/>
      <c r="O31" s="19"/>
      <c r="P31" s="19"/>
      <c r="Q31" s="7"/>
      <c r="R31" s="19"/>
      <c r="S31" s="19"/>
      <c r="T31" s="5" t="str">
        <f>IFERROR(IF(OR(Ronda5_1[[#This Row],[Tempo Total]]="DQ",Ronda5_1[[#This Row],[Voltas]]&lt;Config!$D$2*LARGE(Ronda5_1[Voltas],1)),,VLOOKUP(Ronda5_1[[#This Row],[Pos.]],tabela_pontos[],2,FALSE)),"")</f>
        <v/>
      </c>
      <c r="U31" s="21"/>
    </row>
    <row r="32" spans="1:21" x14ac:dyDescent="0.25">
      <c r="A32" s="6"/>
      <c r="B32" s="7"/>
      <c r="C32" s="10">
        <v>30</v>
      </c>
      <c r="D32" s="7"/>
      <c r="E32" s="20" t="str">
        <f>IFERROR(VLOOKUP(Ronda5_1[[#This Row],[Piloto]],#REF!,2,FALSE),"")</f>
        <v/>
      </c>
      <c r="F32" s="17"/>
      <c r="G32" s="17"/>
      <c r="H32" s="7"/>
      <c r="I32" s="8"/>
      <c r="J32" s="9"/>
      <c r="K32" s="9"/>
      <c r="L32" s="9"/>
      <c r="M32" s="9"/>
      <c r="N32" s="7"/>
      <c r="O32" s="19"/>
      <c r="P32" s="19"/>
      <c r="Q32" s="7"/>
      <c r="R32" s="19"/>
      <c r="S32" s="19"/>
      <c r="T32" s="5" t="str">
        <f>IFERROR(IF(OR(Ronda5_1[[#This Row],[Tempo Total]]="DQ",Ronda5_1[[#This Row],[Voltas]]&lt;Config!$D$2*LARGE(Ronda5_1[Voltas],1)),,VLOOKUP(Ronda5_1[[#This Row],[Pos.]],tabela_pontos[],2,FALSE)),"")</f>
        <v/>
      </c>
      <c r="U32" s="21"/>
    </row>
    <row r="33" spans="1:21" x14ac:dyDescent="0.25">
      <c r="A33" s="6"/>
      <c r="B33" s="7"/>
      <c r="C33" s="10">
        <v>31</v>
      </c>
      <c r="D33" s="7"/>
      <c r="E33" s="20"/>
      <c r="F33" s="17"/>
      <c r="G33" s="17"/>
      <c r="H33" s="7"/>
      <c r="I33" s="8"/>
      <c r="J33" s="9"/>
      <c r="K33" s="9"/>
      <c r="L33" s="9"/>
      <c r="M33" s="9"/>
      <c r="N33" s="7"/>
      <c r="O33" s="19"/>
      <c r="P33" s="19"/>
      <c r="Q33" s="7"/>
      <c r="R33" s="19"/>
      <c r="S33" s="19"/>
      <c r="T33" s="5" t="str">
        <f>IFERROR(IF(OR(Ronda5_1[[#This Row],[Tempo Total]]="DQ",Ronda5_1[[#This Row],[Voltas]]&lt;Config!$D$2*LARGE(Ronda5_1[Voltas],1)),,VLOOKUP(Ronda5_1[[#This Row],[Pos.]],tabela_pontos[],2,FALSE)),"")</f>
        <v/>
      </c>
      <c r="U33" s="21"/>
    </row>
    <row r="34" spans="1:21" x14ac:dyDescent="0.25">
      <c r="A34" s="6"/>
      <c r="B34" s="7"/>
      <c r="C34" s="10">
        <v>32</v>
      </c>
      <c r="D34" s="7"/>
      <c r="E34" s="20"/>
      <c r="F34" s="17"/>
      <c r="G34" s="17"/>
      <c r="H34" s="7"/>
      <c r="I34" s="8"/>
      <c r="J34" s="9"/>
      <c r="K34" s="9"/>
      <c r="L34" s="9"/>
      <c r="M34" s="9"/>
      <c r="N34" s="7"/>
      <c r="O34" s="19"/>
      <c r="P34" s="19"/>
      <c r="Q34" s="7"/>
      <c r="R34" s="19"/>
      <c r="S34" s="19"/>
      <c r="T34" s="5" t="str">
        <f>IFERROR(IF(OR(Ronda5_1[[#This Row],[Tempo Total]]="DQ",Ronda5_1[[#This Row],[Voltas]]&lt;Config!$D$2*LARGE(Ronda5_1[Voltas],1)),,VLOOKUP(Ronda5_1[[#This Row],[Pos.]],tabela_pontos[],2,FALSE)),"")</f>
        <v/>
      </c>
      <c r="U34" s="21"/>
    </row>
    <row r="35" spans="1:21" x14ac:dyDescent="0.25">
      <c r="A35" s="6"/>
      <c r="B35" s="7"/>
      <c r="C35" s="10">
        <v>33</v>
      </c>
      <c r="D35" s="7"/>
      <c r="E35" s="20"/>
      <c r="F35" s="17"/>
      <c r="G35" s="17"/>
      <c r="H35" s="7"/>
      <c r="I35" s="8"/>
      <c r="J35" s="9"/>
      <c r="K35" s="9"/>
      <c r="L35" s="9"/>
      <c r="M35" s="9"/>
      <c r="N35" s="7"/>
      <c r="O35" s="19"/>
      <c r="P35" s="19"/>
      <c r="Q35" s="7"/>
      <c r="R35" s="19"/>
      <c r="S35" s="19"/>
      <c r="T35" s="5" t="str">
        <f>IFERROR(IF(OR(Ronda5_1[[#This Row],[Tempo Total]]="DQ",Ronda5_1[[#This Row],[Voltas]]&lt;Config!$D$2*LARGE(Ronda5_1[Voltas],1)),,VLOOKUP(Ronda5_1[[#This Row],[Pos.]],tabela_pontos[],2,FALSE)),"")</f>
        <v/>
      </c>
      <c r="U35" s="21"/>
    </row>
    <row r="36" spans="1:21" x14ac:dyDescent="0.25">
      <c r="A36" s="6"/>
      <c r="B36" s="7"/>
      <c r="C36" s="10">
        <v>34</v>
      </c>
      <c r="D36" s="7"/>
      <c r="E36" s="20"/>
      <c r="F36" s="17"/>
      <c r="G36" s="17"/>
      <c r="H36" s="7"/>
      <c r="I36" s="8"/>
      <c r="J36" s="9"/>
      <c r="K36" s="9"/>
      <c r="L36" s="9"/>
      <c r="M36" s="9"/>
      <c r="N36" s="7"/>
      <c r="O36" s="19"/>
      <c r="P36" s="19"/>
      <c r="Q36" s="7"/>
      <c r="R36" s="19"/>
      <c r="S36" s="19"/>
      <c r="T36" s="5" t="str">
        <f>IFERROR(IF(OR(Ronda5_1[[#This Row],[Tempo Total]]="DQ",Ronda5_1[[#This Row],[Voltas]]&lt;Config!$D$2*LARGE(Ronda5_1[Voltas],1)),,VLOOKUP(Ronda5_1[[#This Row],[Pos.]],tabela_pontos[],2,FALSE)),"")</f>
        <v/>
      </c>
      <c r="U36" s="21"/>
    </row>
    <row r="37" spans="1:21" x14ac:dyDescent="0.25">
      <c r="A37" s="6"/>
      <c r="B37" s="7"/>
      <c r="C37" s="10">
        <v>35</v>
      </c>
      <c r="D37" s="7"/>
      <c r="E37" s="20" t="str">
        <f>IFERROR(VLOOKUP(Ronda5_1[[#This Row],[Piloto]],#REF!,2,FALSE),"")</f>
        <v/>
      </c>
      <c r="F37" s="17"/>
      <c r="G37" s="17"/>
      <c r="H37" s="7"/>
      <c r="I37" s="8"/>
      <c r="J37" s="9"/>
      <c r="K37" s="9"/>
      <c r="L37" s="9"/>
      <c r="M37" s="9"/>
      <c r="N37" s="7"/>
      <c r="O37" s="19"/>
      <c r="P37" s="19"/>
      <c r="Q37" s="7"/>
      <c r="R37" s="19"/>
      <c r="S37" s="19"/>
      <c r="T37" s="5" t="str">
        <f>IFERROR(IF(OR(Ronda5_1[[#This Row],[Tempo Total]]="DQ",Ronda5_1[[#This Row],[Voltas]]&lt;Config!$D$2*LARGE(Ronda5_1[Voltas],1)),,VLOOKUP(Ronda5_1[[#This Row],[Pos.]],tabela_pontos[],2,FALSE)),"")</f>
        <v/>
      </c>
      <c r="U37" s="21"/>
    </row>
    <row r="38" spans="1:21" ht="21" x14ac:dyDescent="0.25">
      <c r="A38" s="46" t="s">
        <v>26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21"/>
    </row>
    <row r="39" spans="1:21" x14ac:dyDescent="0.25">
      <c r="A39" s="4" t="s">
        <v>0</v>
      </c>
      <c r="B39" s="4" t="s">
        <v>5</v>
      </c>
      <c r="C39" s="4" t="s">
        <v>18</v>
      </c>
      <c r="D39" s="4" t="s">
        <v>17</v>
      </c>
      <c r="E39" s="4" t="s">
        <v>1</v>
      </c>
      <c r="F39" s="4" t="s">
        <v>6</v>
      </c>
      <c r="G39" s="4" t="s">
        <v>7</v>
      </c>
      <c r="H39" s="4" t="s">
        <v>2</v>
      </c>
      <c r="I39" s="4" t="s">
        <v>3</v>
      </c>
      <c r="J39" s="4" t="s">
        <v>25</v>
      </c>
      <c r="K39" s="4" t="s">
        <v>4</v>
      </c>
      <c r="L39" s="4" t="s">
        <v>8</v>
      </c>
      <c r="M39" s="4" t="s">
        <v>20</v>
      </c>
      <c r="N39" s="15" t="s">
        <v>14</v>
      </c>
      <c r="O39" s="4" t="s">
        <v>21</v>
      </c>
      <c r="P39" s="4" t="s">
        <v>22</v>
      </c>
      <c r="Q39" s="4" t="s">
        <v>23</v>
      </c>
      <c r="R39" s="4" t="s">
        <v>16</v>
      </c>
      <c r="S39" s="4" t="s">
        <v>15</v>
      </c>
      <c r="T39" s="16" t="s">
        <v>24</v>
      </c>
      <c r="U39" s="21"/>
    </row>
    <row r="40" spans="1:21" x14ac:dyDescent="0.25">
      <c r="A40" s="6"/>
      <c r="B40" s="7"/>
      <c r="C40" s="10">
        <v>1</v>
      </c>
      <c r="D40" s="7"/>
      <c r="E40" s="20"/>
      <c r="F40" s="17"/>
      <c r="G40" s="17"/>
      <c r="H40" s="7"/>
      <c r="I40" s="8"/>
      <c r="J40" s="9"/>
      <c r="K40" s="9"/>
      <c r="L40" s="9"/>
      <c r="M40" s="9"/>
      <c r="N40" s="11"/>
      <c r="O40" s="14"/>
      <c r="P40" s="14"/>
      <c r="Q40" s="11"/>
      <c r="R40" s="14"/>
      <c r="S40" s="14"/>
      <c r="T40" s="5" t="str">
        <f>IFERROR(IF(OR(Ronda5_2[[#This Row],[Tempo Total]]="DQ",Ronda5_2[[#This Row],[Voltas]]&lt;Config!$D$2*LARGE(Ronda5_2[Voltas],1)),,VLOOKUP(Ronda5_2[[#This Row],[Pos.]],tabela_pontos[],2,FALSE)),"")</f>
        <v/>
      </c>
      <c r="U40" s="21"/>
    </row>
    <row r="41" spans="1:21" x14ac:dyDescent="0.25">
      <c r="A41" s="6"/>
      <c r="B41" s="7"/>
      <c r="C41" s="10">
        <v>2</v>
      </c>
      <c r="D41" s="7"/>
      <c r="E41" s="20"/>
      <c r="F41" s="17"/>
      <c r="G41" s="17"/>
      <c r="H41" s="7"/>
      <c r="I41" s="8"/>
      <c r="J41" s="9"/>
      <c r="K41" s="9"/>
      <c r="L41" s="9"/>
      <c r="M41" s="9"/>
      <c r="N41" s="11"/>
      <c r="O41" s="14"/>
      <c r="P41" s="14"/>
      <c r="Q41" s="11"/>
      <c r="R41" s="14"/>
      <c r="S41" s="14"/>
      <c r="T41" s="5" t="str">
        <f>IFERROR(IF(OR(Ronda5_2[[#This Row],[Tempo Total]]="DQ",Ronda5_2[[#This Row],[Voltas]]&lt;Config!$D$2*LARGE(Ronda5_2[Voltas],1)),,VLOOKUP(Ronda5_2[[#This Row],[Pos.]],tabela_pontos[],2,FALSE)),"")</f>
        <v/>
      </c>
      <c r="U41" s="21"/>
    </row>
    <row r="42" spans="1:21" x14ac:dyDescent="0.25">
      <c r="A42" s="6"/>
      <c r="B42" s="7"/>
      <c r="C42" s="10">
        <v>3</v>
      </c>
      <c r="D42" s="7"/>
      <c r="E42" s="20"/>
      <c r="F42" s="17"/>
      <c r="G42" s="17"/>
      <c r="H42" s="7"/>
      <c r="I42" s="8"/>
      <c r="J42" s="9"/>
      <c r="K42" s="9"/>
      <c r="L42" s="9"/>
      <c r="M42" s="9"/>
      <c r="N42" s="11"/>
      <c r="O42" s="14"/>
      <c r="P42" s="14"/>
      <c r="Q42" s="11"/>
      <c r="R42" s="14"/>
      <c r="S42" s="14"/>
      <c r="T42" s="5" t="str">
        <f>IFERROR(IF(OR(Ronda5_2[[#This Row],[Tempo Total]]="DQ",Ronda5_2[[#This Row],[Voltas]]&lt;Config!$D$2*LARGE(Ronda5_2[Voltas],1)),,VLOOKUP(Ronda5_2[[#This Row],[Pos.]],tabela_pontos[],2,FALSE)),"")</f>
        <v/>
      </c>
      <c r="U42" s="21"/>
    </row>
    <row r="43" spans="1:21" x14ac:dyDescent="0.25">
      <c r="A43" s="6"/>
      <c r="B43" s="7"/>
      <c r="C43" s="10">
        <v>4</v>
      </c>
      <c r="D43" s="7"/>
      <c r="E43" s="20"/>
      <c r="F43" s="17"/>
      <c r="G43" s="17"/>
      <c r="H43" s="7"/>
      <c r="I43" s="8"/>
      <c r="J43" s="9"/>
      <c r="K43" s="9"/>
      <c r="L43" s="9"/>
      <c r="M43" s="9"/>
      <c r="N43" s="11"/>
      <c r="O43" s="14"/>
      <c r="P43" s="14"/>
      <c r="Q43" s="11"/>
      <c r="R43" s="14"/>
      <c r="S43" s="14"/>
      <c r="T43" s="5" t="str">
        <f>IFERROR(IF(OR(Ronda5_2[[#This Row],[Tempo Total]]="DQ",Ronda5_2[[#This Row],[Voltas]]&lt;Config!$D$2*LARGE(Ronda5_2[Voltas],1)),,VLOOKUP(Ronda5_2[[#This Row],[Pos.]],tabela_pontos[],2,FALSE)),"")</f>
        <v/>
      </c>
      <c r="U43" s="21"/>
    </row>
    <row r="44" spans="1:21" x14ac:dyDescent="0.25">
      <c r="A44" s="6"/>
      <c r="B44" s="7"/>
      <c r="C44" s="10">
        <v>5</v>
      </c>
      <c r="D44" s="7"/>
      <c r="E44" s="20"/>
      <c r="F44" s="17"/>
      <c r="G44" s="17"/>
      <c r="H44" s="7"/>
      <c r="I44" s="8"/>
      <c r="J44" s="9"/>
      <c r="K44" s="9"/>
      <c r="L44" s="9"/>
      <c r="M44" s="9"/>
      <c r="N44" s="11"/>
      <c r="O44" s="14"/>
      <c r="P44" s="14"/>
      <c r="Q44" s="11"/>
      <c r="R44" s="14"/>
      <c r="S44" s="14"/>
      <c r="T44" s="5" t="str">
        <f>IFERROR(IF(OR(Ronda5_2[[#This Row],[Tempo Total]]="DQ",Ronda5_2[[#This Row],[Voltas]]&lt;Config!$D$2*LARGE(Ronda5_2[Voltas],1)),,VLOOKUP(Ronda5_2[[#This Row],[Pos.]],tabela_pontos[],2,FALSE)),"")</f>
        <v/>
      </c>
      <c r="U44" s="21"/>
    </row>
    <row r="45" spans="1:21" x14ac:dyDescent="0.25">
      <c r="A45" s="6"/>
      <c r="B45" s="7"/>
      <c r="C45" s="10">
        <v>6</v>
      </c>
      <c r="D45" s="7"/>
      <c r="E45" s="20"/>
      <c r="F45" s="17"/>
      <c r="G45" s="17"/>
      <c r="H45" s="7"/>
      <c r="I45" s="8"/>
      <c r="J45" s="9"/>
      <c r="K45" s="9"/>
      <c r="L45" s="9"/>
      <c r="M45" s="9"/>
      <c r="N45" s="11"/>
      <c r="O45" s="14"/>
      <c r="P45" s="14"/>
      <c r="Q45" s="11"/>
      <c r="R45" s="14"/>
      <c r="S45" s="14"/>
      <c r="T45" s="5" t="str">
        <f>IFERROR(IF(OR(Ronda5_2[[#This Row],[Tempo Total]]="DQ",Ronda5_2[[#This Row],[Voltas]]&lt;Config!$D$2*LARGE(Ronda5_2[Voltas],1)),,VLOOKUP(Ronda5_2[[#This Row],[Pos.]],tabela_pontos[],2,FALSE)),"")</f>
        <v/>
      </c>
      <c r="U45" s="21"/>
    </row>
    <row r="46" spans="1:21" x14ac:dyDescent="0.25">
      <c r="A46" s="6"/>
      <c r="B46" s="7"/>
      <c r="C46" s="10">
        <v>7</v>
      </c>
      <c r="D46" s="7"/>
      <c r="E46" s="20"/>
      <c r="F46" s="17"/>
      <c r="G46" s="17"/>
      <c r="H46" s="7"/>
      <c r="I46" s="8"/>
      <c r="J46" s="9"/>
      <c r="K46" s="9"/>
      <c r="L46" s="9"/>
      <c r="M46" s="9"/>
      <c r="N46" s="11"/>
      <c r="O46" s="14"/>
      <c r="P46" s="14"/>
      <c r="Q46" s="11"/>
      <c r="R46" s="14"/>
      <c r="S46" s="14"/>
      <c r="T46" s="5" t="str">
        <f>IFERROR(IF(OR(Ronda5_2[[#This Row],[Tempo Total]]="DQ",Ronda5_2[[#This Row],[Voltas]]&lt;Config!$D$2*LARGE(Ronda5_2[Voltas],1)),,VLOOKUP(Ronda5_2[[#This Row],[Pos.]],tabela_pontos[],2,FALSE)),"")</f>
        <v/>
      </c>
      <c r="U46" s="21"/>
    </row>
    <row r="47" spans="1:21" x14ac:dyDescent="0.25">
      <c r="A47" s="6"/>
      <c r="B47" s="7"/>
      <c r="C47" s="10">
        <v>8</v>
      </c>
      <c r="D47" s="7"/>
      <c r="E47" s="20"/>
      <c r="F47" s="17"/>
      <c r="G47" s="17"/>
      <c r="H47" s="7"/>
      <c r="I47" s="8"/>
      <c r="J47" s="9"/>
      <c r="K47" s="9"/>
      <c r="L47" s="9"/>
      <c r="M47" s="9"/>
      <c r="N47" s="11"/>
      <c r="O47" s="14"/>
      <c r="P47" s="14"/>
      <c r="Q47" s="11"/>
      <c r="R47" s="14"/>
      <c r="S47" s="14"/>
      <c r="T47" s="5" t="str">
        <f>IFERROR(IF(OR(Ronda5_2[[#This Row],[Tempo Total]]="DQ",Ronda5_2[[#This Row],[Voltas]]&lt;Config!$D$2*LARGE(Ronda5_2[Voltas],1)),,VLOOKUP(Ronda5_2[[#This Row],[Pos.]],tabela_pontos[],2,FALSE)),"")</f>
        <v/>
      </c>
      <c r="U47" s="21"/>
    </row>
    <row r="48" spans="1:21" x14ac:dyDescent="0.25">
      <c r="A48" s="6"/>
      <c r="B48" s="11"/>
      <c r="C48" s="10">
        <v>9</v>
      </c>
      <c r="D48" s="11"/>
      <c r="E48" s="20"/>
      <c r="F48" s="17"/>
      <c r="G48" s="17"/>
      <c r="H48" s="7"/>
      <c r="I48" s="12"/>
      <c r="J48" s="13"/>
      <c r="K48" s="13"/>
      <c r="L48" s="9"/>
      <c r="M48" s="9"/>
      <c r="N48" s="11"/>
      <c r="O48" s="14"/>
      <c r="P48" s="14"/>
      <c r="Q48" s="11"/>
      <c r="R48" s="14"/>
      <c r="S48" s="14"/>
      <c r="T48" s="5" t="str">
        <f>IFERROR(IF(OR(Ronda5_2[[#This Row],[Tempo Total]]="DQ",Ronda5_2[[#This Row],[Voltas]]&lt;Config!$D$2*LARGE(Ronda5_2[Voltas],1)),,VLOOKUP(Ronda5_2[[#This Row],[Pos.]],tabela_pontos[],2,FALSE)),"")</f>
        <v/>
      </c>
      <c r="U48" s="21"/>
    </row>
    <row r="49" spans="1:21" x14ac:dyDescent="0.25">
      <c r="A49" s="6"/>
      <c r="B49" s="11"/>
      <c r="C49" s="10">
        <v>10</v>
      </c>
      <c r="D49" s="11"/>
      <c r="E49" s="20"/>
      <c r="F49" s="17"/>
      <c r="G49" s="17"/>
      <c r="H49" s="7"/>
      <c r="I49" s="12"/>
      <c r="J49" s="13"/>
      <c r="K49" s="13"/>
      <c r="L49" s="9"/>
      <c r="M49" s="9"/>
      <c r="N49" s="11"/>
      <c r="O49" s="14"/>
      <c r="P49" s="14"/>
      <c r="Q49" s="11"/>
      <c r="R49" s="14"/>
      <c r="S49" s="14"/>
      <c r="T49" s="5" t="str">
        <f>IFERROR(IF(OR(Ronda5_2[[#This Row],[Tempo Total]]="DQ",Ronda5_2[[#This Row],[Voltas]]&lt;Config!$D$2*LARGE(Ronda5_2[Voltas],1)),,VLOOKUP(Ronda5_2[[#This Row],[Pos.]],tabela_pontos[],2,FALSE)),"")</f>
        <v/>
      </c>
      <c r="U49" s="21"/>
    </row>
    <row r="50" spans="1:21" x14ac:dyDescent="0.25">
      <c r="A50" s="6"/>
      <c r="B50" s="11"/>
      <c r="C50" s="10">
        <v>11</v>
      </c>
      <c r="D50" s="11"/>
      <c r="E50" s="20"/>
      <c r="F50" s="17"/>
      <c r="G50" s="17"/>
      <c r="H50" s="7"/>
      <c r="I50" s="12"/>
      <c r="J50" s="13"/>
      <c r="K50" s="13"/>
      <c r="L50" s="9"/>
      <c r="M50" s="9"/>
      <c r="N50" s="11"/>
      <c r="O50" s="14"/>
      <c r="P50" s="14"/>
      <c r="Q50" s="11"/>
      <c r="R50" s="14"/>
      <c r="S50" s="14"/>
      <c r="T50" s="5" t="str">
        <f>IFERROR(IF(OR(Ronda5_2[[#This Row],[Tempo Total]]="DQ",Ronda5_2[[#This Row],[Voltas]]&lt;Config!$D$2*LARGE(Ronda5_2[Voltas],1)),,VLOOKUP(Ronda5_2[[#This Row],[Pos.]],tabela_pontos[],2,FALSE)),"")</f>
        <v/>
      </c>
      <c r="U50" s="21"/>
    </row>
    <row r="51" spans="1:21" x14ac:dyDescent="0.25">
      <c r="A51" s="6"/>
      <c r="B51" s="11"/>
      <c r="C51" s="10">
        <v>12</v>
      </c>
      <c r="D51" s="11"/>
      <c r="E51" s="20"/>
      <c r="F51" s="17"/>
      <c r="G51" s="17"/>
      <c r="H51" s="7"/>
      <c r="I51" s="12"/>
      <c r="J51" s="13"/>
      <c r="K51" s="13"/>
      <c r="L51" s="9"/>
      <c r="M51" s="9"/>
      <c r="N51" s="11"/>
      <c r="O51" s="14"/>
      <c r="P51" s="14"/>
      <c r="Q51" s="11"/>
      <c r="R51" s="14"/>
      <c r="S51" s="14"/>
      <c r="T51" s="5" t="str">
        <f>IFERROR(IF(OR(Ronda5_2[[#This Row],[Tempo Total]]="DQ",Ronda5_2[[#This Row],[Voltas]]&lt;Config!$D$2*LARGE(Ronda5_2[Voltas],1)),,VLOOKUP(Ronda5_2[[#This Row],[Pos.]],tabela_pontos[],2,FALSE)),"")</f>
        <v/>
      </c>
      <c r="U51" s="21"/>
    </row>
    <row r="52" spans="1:21" x14ac:dyDescent="0.25">
      <c r="A52" s="6"/>
      <c r="B52" s="11"/>
      <c r="C52" s="10">
        <v>13</v>
      </c>
      <c r="D52" s="11"/>
      <c r="E52" s="20"/>
      <c r="F52" s="17"/>
      <c r="G52" s="17"/>
      <c r="H52" s="7"/>
      <c r="I52" s="12"/>
      <c r="J52" s="13"/>
      <c r="K52" s="13"/>
      <c r="L52" s="9"/>
      <c r="M52" s="9"/>
      <c r="N52" s="11"/>
      <c r="O52" s="14"/>
      <c r="P52" s="14"/>
      <c r="Q52" s="11"/>
      <c r="R52" s="14"/>
      <c r="S52" s="14"/>
      <c r="T52" s="5" t="str">
        <f>IFERROR(IF(OR(Ronda5_2[[#This Row],[Tempo Total]]="DQ",Ronda5_2[[#This Row],[Voltas]]&lt;Config!$D$2*LARGE(Ronda5_2[Voltas],1)),,VLOOKUP(Ronda5_2[[#This Row],[Pos.]],tabela_pontos[],2,FALSE)),"")</f>
        <v/>
      </c>
      <c r="U52" s="21"/>
    </row>
    <row r="53" spans="1:21" x14ac:dyDescent="0.25">
      <c r="A53" s="6"/>
      <c r="B53" s="11"/>
      <c r="C53" s="10">
        <v>14</v>
      </c>
      <c r="D53" s="11"/>
      <c r="E53" s="20"/>
      <c r="F53" s="17"/>
      <c r="G53" s="17"/>
      <c r="H53" s="7"/>
      <c r="I53" s="12"/>
      <c r="J53" s="13"/>
      <c r="K53" s="13"/>
      <c r="L53" s="9"/>
      <c r="M53" s="9"/>
      <c r="N53" s="11"/>
      <c r="O53" s="14"/>
      <c r="P53" s="14"/>
      <c r="Q53" s="11"/>
      <c r="R53" s="14"/>
      <c r="S53" s="14"/>
      <c r="T53" s="5" t="str">
        <f>IFERROR(IF(OR(Ronda5_2[[#This Row],[Tempo Total]]="DQ",Ronda5_2[[#This Row],[Voltas]]&lt;Config!$D$2*LARGE(Ronda5_2[Voltas],1)),,VLOOKUP(Ronda5_2[[#This Row],[Pos.]],tabela_pontos[],2,FALSE)),"")</f>
        <v/>
      </c>
      <c r="U53" s="21"/>
    </row>
    <row r="54" spans="1:21" x14ac:dyDescent="0.25">
      <c r="A54" s="22"/>
      <c r="B54" s="11"/>
      <c r="C54" s="10">
        <v>15</v>
      </c>
      <c r="D54" s="11"/>
      <c r="E54" s="20"/>
      <c r="F54" s="17"/>
      <c r="G54" s="17"/>
      <c r="H54" s="11"/>
      <c r="I54" s="12"/>
      <c r="J54" s="13"/>
      <c r="K54" s="13"/>
      <c r="L54" s="13"/>
      <c r="M54" s="13"/>
      <c r="N54" s="11"/>
      <c r="O54" s="14"/>
      <c r="P54" s="14"/>
      <c r="Q54" s="11"/>
      <c r="R54" s="14"/>
      <c r="S54" s="14"/>
      <c r="T54" s="5" t="str">
        <f>IFERROR(IF(OR(Ronda5_2[[#This Row],[Tempo Total]]="DQ",Ronda5_2[[#This Row],[Voltas]]&lt;Config!$D$2*LARGE(Ronda5_2[Voltas],1)),,VLOOKUP(Ronda5_2[[#This Row],[Pos.]],tabela_pontos[],2,FALSE)),"")</f>
        <v/>
      </c>
      <c r="U54" s="21"/>
    </row>
    <row r="55" spans="1:21" x14ac:dyDescent="0.25">
      <c r="A55" s="22"/>
      <c r="B55" s="11"/>
      <c r="C55" s="10">
        <v>16</v>
      </c>
      <c r="D55" s="11"/>
      <c r="E55" s="20"/>
      <c r="F55" s="17"/>
      <c r="G55" s="17"/>
      <c r="H55" s="11"/>
      <c r="I55" s="12"/>
      <c r="J55" s="13"/>
      <c r="K55" s="13"/>
      <c r="L55" s="13"/>
      <c r="M55" s="13"/>
      <c r="N55" s="11"/>
      <c r="O55" s="14"/>
      <c r="P55" s="14"/>
      <c r="Q55" s="11"/>
      <c r="R55" s="14"/>
      <c r="S55" s="14"/>
      <c r="T55" s="5" t="str">
        <f>IFERROR(IF(OR(Ronda5_2[[#This Row],[Tempo Total]]="DQ",Ronda5_2[[#This Row],[Voltas]]&lt;Config!$D$2*LARGE(Ronda5_2[Voltas],1)),,VLOOKUP(Ronda5_2[[#This Row],[Pos.]],tabela_pontos[],2,FALSE)),"")</f>
        <v/>
      </c>
      <c r="U55" s="21"/>
    </row>
    <row r="56" spans="1:21" x14ac:dyDescent="0.25">
      <c r="A56" s="22"/>
      <c r="B56" s="11"/>
      <c r="C56" s="10">
        <v>17</v>
      </c>
      <c r="D56" s="11"/>
      <c r="E56" s="20"/>
      <c r="F56" s="17"/>
      <c r="G56" s="17"/>
      <c r="H56" s="11"/>
      <c r="I56" s="12"/>
      <c r="J56" s="13"/>
      <c r="K56" s="13"/>
      <c r="L56" s="13"/>
      <c r="M56" s="13"/>
      <c r="N56" s="11"/>
      <c r="O56" s="14"/>
      <c r="P56" s="14"/>
      <c r="Q56" s="11"/>
      <c r="R56" s="14"/>
      <c r="S56" s="14"/>
      <c r="T56" s="5" t="str">
        <f>IFERROR(IF(OR(Ronda5_2[[#This Row],[Tempo Total]]="DQ",Ronda5_2[[#This Row],[Voltas]]&lt;Config!$D$2*LARGE(Ronda5_2[Voltas],1)),,VLOOKUP(Ronda5_2[[#This Row],[Pos.]],tabela_pontos[],2,FALSE)),"")</f>
        <v/>
      </c>
      <c r="U56" s="21"/>
    </row>
    <row r="57" spans="1:21" x14ac:dyDescent="0.25">
      <c r="A57" s="22"/>
      <c r="B57" s="11"/>
      <c r="C57" s="10">
        <v>18</v>
      </c>
      <c r="D57" s="11"/>
      <c r="E57" s="20"/>
      <c r="F57" s="17"/>
      <c r="G57" s="17"/>
      <c r="H57" s="11"/>
      <c r="I57" s="12"/>
      <c r="J57" s="13"/>
      <c r="K57" s="13"/>
      <c r="L57" s="13"/>
      <c r="M57" s="13"/>
      <c r="N57" s="11"/>
      <c r="O57" s="14"/>
      <c r="P57" s="14"/>
      <c r="Q57" s="11"/>
      <c r="R57" s="14"/>
      <c r="S57" s="14"/>
      <c r="T57" s="5" t="str">
        <f>IFERROR(IF(OR(Ronda5_2[[#This Row],[Tempo Total]]="DQ",Ronda5_2[[#This Row],[Voltas]]&lt;Config!$D$2*LARGE(Ronda5_2[Voltas],1)),,VLOOKUP(Ronda5_2[[#This Row],[Pos.]],tabela_pontos[],2,FALSE)),"")</f>
        <v/>
      </c>
      <c r="U57" s="21"/>
    </row>
    <row r="58" spans="1:21" x14ac:dyDescent="0.25">
      <c r="A58" s="22"/>
      <c r="B58" s="11"/>
      <c r="C58" s="10">
        <v>19</v>
      </c>
      <c r="D58" s="11"/>
      <c r="E58" s="20"/>
      <c r="F58" s="17"/>
      <c r="G58" s="17"/>
      <c r="H58" s="11"/>
      <c r="I58" s="12"/>
      <c r="J58" s="13"/>
      <c r="K58" s="13"/>
      <c r="L58" s="13"/>
      <c r="M58" s="13"/>
      <c r="N58" s="11"/>
      <c r="O58" s="14"/>
      <c r="P58" s="14"/>
      <c r="Q58" s="11"/>
      <c r="R58" s="14"/>
      <c r="S58" s="14"/>
      <c r="T58" s="5" t="str">
        <f>IFERROR(IF(OR(Ronda5_2[[#This Row],[Tempo Total]]="DQ",Ronda5_2[[#This Row],[Voltas]]&lt;Config!$D$2*LARGE(Ronda5_2[Voltas],1)),,VLOOKUP(Ronda5_2[[#This Row],[Pos.]],tabela_pontos[],2,FALSE)),"")</f>
        <v/>
      </c>
      <c r="U58" s="21"/>
    </row>
    <row r="59" spans="1:21" x14ac:dyDescent="0.25">
      <c r="A59" s="22"/>
      <c r="B59" s="11"/>
      <c r="C59" s="10">
        <v>20</v>
      </c>
      <c r="D59" s="11"/>
      <c r="E59" s="20"/>
      <c r="F59" s="17"/>
      <c r="G59" s="17"/>
      <c r="H59" s="11"/>
      <c r="I59" s="12"/>
      <c r="J59" s="13"/>
      <c r="K59" s="13"/>
      <c r="L59" s="13"/>
      <c r="M59" s="13"/>
      <c r="N59" s="11"/>
      <c r="O59" s="14"/>
      <c r="P59" s="14"/>
      <c r="Q59" s="11"/>
      <c r="R59" s="14"/>
      <c r="S59" s="14"/>
      <c r="T59" s="5" t="str">
        <f>IFERROR(IF(OR(Ronda5_2[[#This Row],[Tempo Total]]="DQ",Ronda5_2[[#This Row],[Voltas]]&lt;Config!$D$2*LARGE(Ronda5_2[Voltas],1)),,VLOOKUP(Ronda5_2[[#This Row],[Pos.]],tabela_pontos[],2,FALSE)),"")</f>
        <v/>
      </c>
      <c r="U59" s="21"/>
    </row>
    <row r="60" spans="1:21" x14ac:dyDescent="0.25">
      <c r="A60" s="22"/>
      <c r="B60" s="11"/>
      <c r="C60" s="10">
        <v>21</v>
      </c>
      <c r="D60" s="11"/>
      <c r="E60" s="20"/>
      <c r="F60" s="17"/>
      <c r="G60" s="17"/>
      <c r="H60" s="11"/>
      <c r="I60" s="12"/>
      <c r="J60" s="13"/>
      <c r="K60" s="13"/>
      <c r="L60" s="13"/>
      <c r="M60" s="13"/>
      <c r="N60" s="11"/>
      <c r="O60" s="14"/>
      <c r="P60" s="14"/>
      <c r="Q60" s="11"/>
      <c r="R60" s="14"/>
      <c r="S60" s="14"/>
      <c r="T60" s="5" t="str">
        <f>IFERROR(IF(OR(Ronda5_2[[#This Row],[Tempo Total]]="DQ",Ronda5_2[[#This Row],[Voltas]]&lt;Config!$D$2*LARGE(Ronda5_2[Voltas],1)),,VLOOKUP(Ronda5_2[[#This Row],[Pos.]],tabela_pontos[],2,FALSE)),"")</f>
        <v/>
      </c>
      <c r="U60" s="21"/>
    </row>
    <row r="61" spans="1:21" x14ac:dyDescent="0.25">
      <c r="A61" s="22"/>
      <c r="B61" s="11"/>
      <c r="C61" s="10">
        <v>22</v>
      </c>
      <c r="D61" s="11"/>
      <c r="E61" s="20"/>
      <c r="F61" s="17"/>
      <c r="G61" s="17"/>
      <c r="H61" s="11"/>
      <c r="I61" s="12"/>
      <c r="J61" s="13"/>
      <c r="K61" s="13"/>
      <c r="L61" s="13"/>
      <c r="M61" s="13"/>
      <c r="N61" s="11"/>
      <c r="O61" s="14"/>
      <c r="P61" s="14"/>
      <c r="Q61" s="11"/>
      <c r="R61" s="14"/>
      <c r="S61" s="14"/>
      <c r="T61" s="5" t="str">
        <f>IFERROR(IF(OR(Ronda5_2[[#This Row],[Tempo Total]]="DQ",Ronda5_2[[#This Row],[Voltas]]&lt;Config!$D$2*LARGE(Ronda5_2[Voltas],1)),,VLOOKUP(Ronda5_2[[#This Row],[Pos.]],tabela_pontos[],2,FALSE)),"")</f>
        <v/>
      </c>
      <c r="U61" s="21"/>
    </row>
    <row r="62" spans="1:21" x14ac:dyDescent="0.25">
      <c r="A62" s="22"/>
      <c r="B62" s="11"/>
      <c r="C62" s="10">
        <v>23</v>
      </c>
      <c r="D62" s="11"/>
      <c r="E62" s="20"/>
      <c r="F62" s="17"/>
      <c r="G62" s="17"/>
      <c r="H62" s="11"/>
      <c r="I62" s="12"/>
      <c r="J62" s="13"/>
      <c r="K62" s="13"/>
      <c r="L62" s="13"/>
      <c r="M62" s="13"/>
      <c r="N62" s="11"/>
      <c r="O62" s="14"/>
      <c r="P62" s="14"/>
      <c r="Q62" s="11"/>
      <c r="R62" s="14"/>
      <c r="S62" s="14"/>
      <c r="T62" s="5" t="str">
        <f>IFERROR(IF(OR(Ronda5_2[[#This Row],[Tempo Total]]="DQ",Ronda5_2[[#This Row],[Voltas]]&lt;Config!$D$2*LARGE(Ronda5_2[Voltas],1)),,VLOOKUP(Ronda5_2[[#This Row],[Pos.]],tabela_pontos[],2,FALSE)),"")</f>
        <v/>
      </c>
      <c r="U62" s="21"/>
    </row>
    <row r="63" spans="1:21" x14ac:dyDescent="0.25">
      <c r="A63" s="22"/>
      <c r="B63" s="11"/>
      <c r="C63" s="10">
        <v>24</v>
      </c>
      <c r="D63" s="11"/>
      <c r="E63" s="20"/>
      <c r="F63" s="17"/>
      <c r="G63" s="17"/>
      <c r="H63" s="11"/>
      <c r="I63" s="12"/>
      <c r="J63" s="13"/>
      <c r="K63" s="13"/>
      <c r="L63" s="13"/>
      <c r="M63" s="13"/>
      <c r="N63" s="11"/>
      <c r="O63" s="14"/>
      <c r="P63" s="14"/>
      <c r="Q63" s="11"/>
      <c r="R63" s="14"/>
      <c r="S63" s="14"/>
      <c r="T63" s="5" t="str">
        <f>IFERROR(IF(OR(Ronda5_2[[#This Row],[Tempo Total]]="DQ",Ronda5_2[[#This Row],[Voltas]]&lt;Config!$D$2*LARGE(Ronda5_2[Voltas],1)),,VLOOKUP(Ronda5_2[[#This Row],[Pos.]],tabela_pontos[],2,FALSE)),"")</f>
        <v/>
      </c>
      <c r="U63" s="21"/>
    </row>
    <row r="64" spans="1:21" x14ac:dyDescent="0.25">
      <c r="A64" s="6"/>
      <c r="B64" s="11"/>
      <c r="C64" s="10">
        <v>25</v>
      </c>
      <c r="D64" s="11"/>
      <c r="E64" s="20"/>
      <c r="F64" s="17"/>
      <c r="G64" s="17"/>
      <c r="H64" s="7"/>
      <c r="I64" s="12"/>
      <c r="J64" s="13"/>
      <c r="K64" s="13"/>
      <c r="L64" s="9"/>
      <c r="M64" s="9"/>
      <c r="N64" s="11"/>
      <c r="O64" s="14"/>
      <c r="P64" s="14"/>
      <c r="Q64" s="11"/>
      <c r="R64" s="14"/>
      <c r="S64" s="14"/>
      <c r="T64" s="5" t="str">
        <f>IFERROR(IF(OR(Ronda5_2[[#This Row],[Tempo Total]]="DQ",Ronda5_2[[#This Row],[Voltas]]&lt;Config!$D$2*LARGE(Ronda5_2[Voltas],1)),,VLOOKUP(Ronda5_2[[#This Row],[Pos.]],tabela_pontos[],2,FALSE)),"")</f>
        <v/>
      </c>
      <c r="U64" s="21"/>
    </row>
    <row r="65" spans="1:21" x14ac:dyDescent="0.25">
      <c r="A65" s="6"/>
      <c r="B65" s="11"/>
      <c r="C65" s="10">
        <v>26</v>
      </c>
      <c r="D65" s="11"/>
      <c r="E65" s="20"/>
      <c r="F65" s="17"/>
      <c r="G65" s="17"/>
      <c r="H65" s="7"/>
      <c r="I65" s="12"/>
      <c r="J65" s="13"/>
      <c r="K65" s="13"/>
      <c r="L65" s="9"/>
      <c r="M65" s="9"/>
      <c r="N65" s="11"/>
      <c r="O65" s="14"/>
      <c r="P65" s="14"/>
      <c r="Q65" s="11"/>
      <c r="R65" s="14"/>
      <c r="S65" s="14"/>
      <c r="T65" s="5" t="str">
        <f>IFERROR(IF(OR(Ronda5_2[[#This Row],[Tempo Total]]="DQ",Ronda5_2[[#This Row],[Voltas]]&lt;Config!$D$2*LARGE(Ronda5_2[Voltas],1)),,VLOOKUP(Ronda5_2[[#This Row],[Pos.]],tabela_pontos[],2,FALSE)),"")</f>
        <v/>
      </c>
      <c r="U65" s="21"/>
    </row>
    <row r="66" spans="1:21" x14ac:dyDescent="0.25">
      <c r="A66" s="6"/>
      <c r="B66" s="7"/>
      <c r="C66" s="10">
        <v>27</v>
      </c>
      <c r="D66" s="7"/>
      <c r="E66" s="20"/>
      <c r="F66" s="17"/>
      <c r="G66" s="17"/>
      <c r="H66" s="7"/>
      <c r="I66" s="8"/>
      <c r="J66" s="9"/>
      <c r="K66" s="9"/>
      <c r="L66" s="9"/>
      <c r="M66" s="9"/>
      <c r="N66" s="11"/>
      <c r="O66" s="14"/>
      <c r="P66" s="14"/>
      <c r="Q66" s="11"/>
      <c r="R66" s="14"/>
      <c r="S66" s="14"/>
      <c r="T66" s="5" t="str">
        <f>IFERROR(IF(OR(Ronda5_2[[#This Row],[Tempo Total]]="DQ",Ronda5_2[[#This Row],[Voltas]]&lt;Config!$D$2*LARGE(Ronda5_2[Voltas],1)),,VLOOKUP(Ronda5_2[[#This Row],[Pos.]],tabela_pontos[],2,FALSE)),"")</f>
        <v/>
      </c>
      <c r="U66" s="21"/>
    </row>
    <row r="67" spans="1:21" x14ac:dyDescent="0.25">
      <c r="A67" s="6"/>
      <c r="B67" s="11"/>
      <c r="C67" s="10">
        <v>28</v>
      </c>
      <c r="D67" s="11"/>
      <c r="E67" s="20"/>
      <c r="F67" s="17"/>
      <c r="G67" s="17"/>
      <c r="H67" s="7"/>
      <c r="I67" s="12"/>
      <c r="J67" s="13"/>
      <c r="K67" s="13"/>
      <c r="L67" s="9"/>
      <c r="M67" s="9"/>
      <c r="N67" s="11"/>
      <c r="O67" s="14"/>
      <c r="P67" s="14"/>
      <c r="Q67" s="11"/>
      <c r="R67" s="14"/>
      <c r="S67" s="14"/>
      <c r="T67" s="5" t="str">
        <f>IFERROR(IF(OR(Ronda5_2[[#This Row],[Tempo Total]]="DQ",Ronda5_2[[#This Row],[Voltas]]&lt;Config!$D$2*LARGE(Ronda5_2[Voltas],1)),,VLOOKUP(Ronda5_2[[#This Row],[Pos.]],tabela_pontos[],2,FALSE)),"")</f>
        <v/>
      </c>
      <c r="U67" s="21"/>
    </row>
    <row r="68" spans="1:21" x14ac:dyDescent="0.25">
      <c r="A68" s="6"/>
      <c r="B68" s="7"/>
      <c r="C68" s="10">
        <v>29</v>
      </c>
      <c r="D68" s="7"/>
      <c r="E68" s="20"/>
      <c r="F68" s="17"/>
      <c r="G68" s="17"/>
      <c r="H68" s="7"/>
      <c r="I68" s="8"/>
      <c r="J68" s="9"/>
      <c r="K68" s="9"/>
      <c r="L68" s="9"/>
      <c r="M68" s="9"/>
      <c r="N68" s="11"/>
      <c r="O68" s="14"/>
      <c r="P68" s="14"/>
      <c r="Q68" s="11"/>
      <c r="R68" s="14"/>
      <c r="S68" s="14"/>
      <c r="T68" s="5" t="str">
        <f>IFERROR(IF(OR(Ronda5_2[[#This Row],[Tempo Total]]="DQ",Ronda5_2[[#This Row],[Voltas]]&lt;Config!$D$2*LARGE(Ronda5_2[Voltas],1)),,VLOOKUP(Ronda5_2[[#This Row],[Pos.]],tabela_pontos[],2,FALSE)),"")</f>
        <v/>
      </c>
      <c r="U68" s="21"/>
    </row>
    <row r="69" spans="1:21" x14ac:dyDescent="0.25">
      <c r="A69" s="6"/>
      <c r="B69" s="7"/>
      <c r="C69" s="10">
        <v>30</v>
      </c>
      <c r="D69" s="7"/>
      <c r="E69" s="20"/>
      <c r="F69" s="17"/>
      <c r="G69" s="17"/>
      <c r="H69" s="7"/>
      <c r="I69" s="8"/>
      <c r="J69" s="9"/>
      <c r="K69" s="9"/>
      <c r="L69" s="9"/>
      <c r="M69" s="9"/>
      <c r="N69" s="11"/>
      <c r="O69" s="14"/>
      <c r="P69" s="14"/>
      <c r="Q69" s="11"/>
      <c r="R69" s="14"/>
      <c r="S69" s="14"/>
      <c r="T69" s="5" t="str">
        <f>IFERROR(IF(OR(Ronda5_2[[#This Row],[Tempo Total]]="DQ",Ronda5_2[[#This Row],[Voltas]]&lt;Config!$D$2*LARGE(Ronda5_2[Voltas],1)),,VLOOKUP(Ronda5_2[[#This Row],[Pos.]],tabela_pontos[],2,FALSE)),"")</f>
        <v/>
      </c>
      <c r="U69" s="21"/>
    </row>
    <row r="70" spans="1:21" x14ac:dyDescent="0.25">
      <c r="A70" s="6"/>
      <c r="B70" s="11"/>
      <c r="C70" s="10">
        <v>31</v>
      </c>
      <c r="D70" s="11"/>
      <c r="E70" s="20"/>
      <c r="F70" s="17"/>
      <c r="G70" s="17"/>
      <c r="H70" s="7"/>
      <c r="I70" s="12"/>
      <c r="J70" s="13"/>
      <c r="K70" s="13"/>
      <c r="L70" s="9"/>
      <c r="M70" s="9"/>
      <c r="N70" s="11"/>
      <c r="O70" s="14"/>
      <c r="P70" s="14"/>
      <c r="Q70" s="11"/>
      <c r="R70" s="14"/>
      <c r="S70" s="14"/>
      <c r="T70" s="5" t="str">
        <f>IFERROR(IF(OR(Ronda5_2[[#This Row],[Tempo Total]]="DQ",Ronda5_2[[#This Row],[Voltas]]&lt;Config!$D$2*LARGE(Ronda5_2[Voltas],1)),,VLOOKUP(Ronda5_2[[#This Row],[Pos.]],tabela_pontos[],2,FALSE)),"")</f>
        <v/>
      </c>
      <c r="U70" s="21"/>
    </row>
    <row r="71" spans="1:21" x14ac:dyDescent="0.25">
      <c r="A71" s="6"/>
      <c r="B71" s="11"/>
      <c r="C71" s="10">
        <v>32</v>
      </c>
      <c r="D71" s="11"/>
      <c r="E71" s="20"/>
      <c r="F71" s="17"/>
      <c r="G71" s="17"/>
      <c r="H71" s="7"/>
      <c r="I71" s="12"/>
      <c r="J71" s="13"/>
      <c r="K71" s="13"/>
      <c r="L71" s="9"/>
      <c r="M71" s="9"/>
      <c r="N71" s="11"/>
      <c r="O71" s="14"/>
      <c r="P71" s="14"/>
      <c r="Q71" s="11"/>
      <c r="R71" s="14"/>
      <c r="S71" s="14"/>
      <c r="T71" s="5" t="str">
        <f>IFERROR(IF(OR(Ronda5_2[[#This Row],[Tempo Total]]="DQ",Ronda5_2[[#This Row],[Voltas]]&lt;Config!$D$2*LARGE(Ronda5_2[Voltas],1)),,VLOOKUP(Ronda5_2[[#This Row],[Pos.]],tabela_pontos[],2,FALSE)),"")</f>
        <v/>
      </c>
      <c r="U71" s="21"/>
    </row>
    <row r="72" spans="1:21" x14ac:dyDescent="0.25">
      <c r="A72" s="6"/>
      <c r="B72" s="7"/>
      <c r="C72" s="10">
        <v>33</v>
      </c>
      <c r="D72" s="7"/>
      <c r="E72" s="20"/>
      <c r="F72" s="17"/>
      <c r="G72" s="17"/>
      <c r="H72" s="7"/>
      <c r="I72" s="8"/>
      <c r="J72" s="9"/>
      <c r="K72" s="9"/>
      <c r="L72" s="9"/>
      <c r="M72" s="9"/>
      <c r="N72" s="11"/>
      <c r="O72" s="14"/>
      <c r="P72" s="14"/>
      <c r="Q72" s="11"/>
      <c r="R72" s="14"/>
      <c r="S72" s="14"/>
      <c r="T72" s="5" t="str">
        <f>IFERROR(IF(OR(Ronda5_2[[#This Row],[Tempo Total]]="DQ",Ronda5_2[[#This Row],[Voltas]]&lt;Config!$D$2*LARGE(Ronda5_2[Voltas],1)),,VLOOKUP(Ronda5_2[[#This Row],[Pos.]],tabela_pontos[],2,FALSE)),"")</f>
        <v/>
      </c>
      <c r="U72" s="21"/>
    </row>
    <row r="73" spans="1:21" x14ac:dyDescent="0.25">
      <c r="A73" s="6"/>
      <c r="B73" s="11"/>
      <c r="C73" s="10">
        <v>34</v>
      </c>
      <c r="D73" s="11"/>
      <c r="E73" s="20"/>
      <c r="F73" s="17"/>
      <c r="G73" s="17"/>
      <c r="H73" s="7"/>
      <c r="I73" s="12"/>
      <c r="J73" s="13"/>
      <c r="K73" s="13"/>
      <c r="L73" s="9"/>
      <c r="M73" s="9"/>
      <c r="N73" s="11"/>
      <c r="O73" s="14"/>
      <c r="P73" s="14"/>
      <c r="Q73" s="11"/>
      <c r="R73" s="14"/>
      <c r="S73" s="14"/>
      <c r="T73" s="5" t="str">
        <f>IFERROR(IF(OR(Ronda5_2[[#This Row],[Tempo Total]]="DQ",Ronda5_2[[#This Row],[Voltas]]&lt;Config!$D$2*LARGE(Ronda5_2[Voltas],1)),,VLOOKUP(Ronda5_2[[#This Row],[Pos.]],tabela_pontos[],2,FALSE)),"")</f>
        <v/>
      </c>
      <c r="U73" s="21"/>
    </row>
    <row r="74" spans="1:21" x14ac:dyDescent="0.25">
      <c r="A74" s="6"/>
      <c r="B74" s="7"/>
      <c r="C74" s="10">
        <v>35</v>
      </c>
      <c r="D74" s="7"/>
      <c r="E74" s="20"/>
      <c r="F74" s="17"/>
      <c r="G74" s="17"/>
      <c r="H74" s="7"/>
      <c r="I74" s="8"/>
      <c r="J74" s="9"/>
      <c r="K74" s="9"/>
      <c r="L74" s="9"/>
      <c r="M74" s="9"/>
      <c r="N74" s="11"/>
      <c r="O74" s="14"/>
      <c r="P74" s="14"/>
      <c r="Q74" s="11"/>
      <c r="R74" s="14"/>
      <c r="S74" s="14"/>
      <c r="T74" s="5" t="str">
        <f>IFERROR(IF(OR(Ronda5_2[[#This Row],[Tempo Total]]="DQ",Ronda5_2[[#This Row],[Voltas]]&lt;Config!$D$2*LARGE(Ronda5_2[Voltas],1)),,VLOOKUP(Ronda5_2[[#This Row],[Pos.]],tabela_pontos[],2,FALSE)),"")</f>
        <v/>
      </c>
      <c r="U74" s="21"/>
    </row>
    <row r="75" spans="1:21" ht="21" x14ac:dyDescent="0.25">
      <c r="A75" s="46" t="s">
        <v>27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23"/>
    </row>
  </sheetData>
  <sheetProtection selectLockedCells="1"/>
  <protectedRanges>
    <protectedRange sqref="V2:XFD30 L48:L71 O40:O74 A40:K43 D72:L74 D44:K71 O3:O37 Q3:U32 Q33:T37 A44:C74 A3:K37" name="Intervalo1_1"/>
    <protectedRange sqref="M3:N37" name="Intervalo1_3"/>
    <protectedRange sqref="V1:XFD1" name="Intervalo1_6"/>
    <protectedRange sqref="O2:U2 O39:T39 U34" name="Intervalo1"/>
    <protectedRange sqref="A2:I2 K2:N2 A39:I39 K39:N39" name="Intervalo1_2_1"/>
    <protectedRange sqref="I38:K38 A38:G38" name="Intervalo1_7"/>
    <protectedRange sqref="I75:K75 A75:G75" name="Intervalo1_8"/>
  </protectedRanges>
  <mergeCells count="3">
    <mergeCell ref="A38:T38"/>
    <mergeCell ref="A75:T75"/>
    <mergeCell ref="A1:U1"/>
  </mergeCells>
  <conditionalFormatting sqref="K3:K37">
    <cfRule type="top10" dxfId="50" priority="1" bottom="1" rank="1"/>
  </conditionalFormatting>
  <conditionalFormatting sqref="L3:L37">
    <cfRule type="top10" dxfId="49" priority="2" bottom="1" rank="1"/>
  </conditionalFormatting>
  <conditionalFormatting sqref="D3:D37">
    <cfRule type="iconSet" priority="3">
      <iconSet iconSet="3Arrows" reverse="1">
        <cfvo type="percent" val="0"/>
        <cfvo type="num" val="0"/>
        <cfvo type="num" val="0" gte="0"/>
      </iconSet>
    </cfRule>
  </conditionalFormatting>
  <conditionalFormatting sqref="K40:K74">
    <cfRule type="top10" dxfId="48" priority="4" bottom="1" rank="1"/>
  </conditionalFormatting>
  <conditionalFormatting sqref="L40:L74">
    <cfRule type="top10" dxfId="47" priority="5" bottom="1" rank="1"/>
  </conditionalFormatting>
  <conditionalFormatting sqref="D40:D74">
    <cfRule type="iconSet" priority="6">
      <iconSet iconSet="3Arrows" reverse="1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scale="97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tabColor theme="1"/>
  </sheetPr>
  <dimension ref="A1:J41"/>
  <sheetViews>
    <sheetView showZeros="0" zoomScaleNormal="100" workbookViewId="0">
      <selection activeCell="H20" sqref="H20"/>
    </sheetView>
  </sheetViews>
  <sheetFormatPr defaultColWidth="7.5703125" defaultRowHeight="15" x14ac:dyDescent="0.25"/>
  <cols>
    <col min="1" max="1" width="7.7109375" bestFit="1" customWidth="1"/>
    <col min="2" max="2" width="7.42578125" bestFit="1" customWidth="1"/>
    <col min="3" max="4" width="5.85546875" bestFit="1" customWidth="1"/>
    <col min="5" max="7" width="5.7109375" bestFit="1" customWidth="1"/>
    <col min="8" max="8" width="10.42578125" bestFit="1" customWidth="1"/>
    <col min="9" max="10" width="16.5703125" bestFit="1" customWidth="1"/>
  </cols>
  <sheetData>
    <row r="1" spans="1:10" x14ac:dyDescent="0.25">
      <c r="A1" s="33" t="s">
        <v>11</v>
      </c>
      <c r="B1" s="33" t="s">
        <v>28</v>
      </c>
      <c r="D1" t="s">
        <v>13</v>
      </c>
      <c r="G1" t="s">
        <v>10</v>
      </c>
      <c r="H1" t="s">
        <v>12</v>
      </c>
      <c r="J1" t="s">
        <v>6</v>
      </c>
    </row>
    <row r="2" spans="1:10" x14ac:dyDescent="0.25">
      <c r="A2">
        <v>1</v>
      </c>
      <c r="B2">
        <v>30</v>
      </c>
      <c r="D2" s="2">
        <v>0.7</v>
      </c>
      <c r="G2">
        <v>1</v>
      </c>
      <c r="H2" t="s">
        <v>32</v>
      </c>
      <c r="J2" t="s">
        <v>60</v>
      </c>
    </row>
    <row r="3" spans="1:10" x14ac:dyDescent="0.25">
      <c r="A3">
        <v>2</v>
      </c>
      <c r="B3">
        <v>27</v>
      </c>
      <c r="G3">
        <v>2</v>
      </c>
      <c r="H3" t="s">
        <v>33</v>
      </c>
    </row>
    <row r="4" spans="1:10" x14ac:dyDescent="0.25">
      <c r="A4">
        <v>3</v>
      </c>
      <c r="B4">
        <v>25</v>
      </c>
      <c r="G4">
        <v>3</v>
      </c>
      <c r="H4" t="s">
        <v>31</v>
      </c>
    </row>
    <row r="5" spans="1:10" x14ac:dyDescent="0.25">
      <c r="A5">
        <v>4</v>
      </c>
      <c r="B5">
        <v>23</v>
      </c>
      <c r="G5">
        <v>4</v>
      </c>
      <c r="H5" t="s">
        <v>34</v>
      </c>
    </row>
    <row r="6" spans="1:10" x14ac:dyDescent="0.25">
      <c r="A6">
        <v>5</v>
      </c>
      <c r="B6">
        <v>21</v>
      </c>
      <c r="G6">
        <v>5</v>
      </c>
      <c r="H6" t="s">
        <v>35</v>
      </c>
    </row>
    <row r="7" spans="1:10" x14ac:dyDescent="0.25">
      <c r="A7">
        <v>6</v>
      </c>
      <c r="B7">
        <v>19</v>
      </c>
      <c r="G7">
        <v>6</v>
      </c>
      <c r="H7" t="s">
        <v>36</v>
      </c>
    </row>
    <row r="8" spans="1:10" x14ac:dyDescent="0.25">
      <c r="A8">
        <v>7</v>
      </c>
      <c r="B8">
        <v>17</v>
      </c>
      <c r="G8">
        <v>7</v>
      </c>
      <c r="H8" t="s">
        <v>37</v>
      </c>
    </row>
    <row r="9" spans="1:10" x14ac:dyDescent="0.25">
      <c r="A9">
        <v>8</v>
      </c>
      <c r="B9">
        <v>15</v>
      </c>
      <c r="G9">
        <v>8</v>
      </c>
      <c r="H9" t="s">
        <v>38</v>
      </c>
    </row>
    <row r="10" spans="1:10" x14ac:dyDescent="0.25">
      <c r="A10">
        <v>9</v>
      </c>
      <c r="B10">
        <v>13</v>
      </c>
      <c r="G10">
        <v>9</v>
      </c>
      <c r="H10" t="s">
        <v>39</v>
      </c>
    </row>
    <row r="11" spans="1:10" x14ac:dyDescent="0.25">
      <c r="A11">
        <v>10</v>
      </c>
      <c r="B11">
        <v>11</v>
      </c>
      <c r="G11">
        <v>10</v>
      </c>
      <c r="H11" t="s">
        <v>40</v>
      </c>
    </row>
    <row r="12" spans="1:10" x14ac:dyDescent="0.25">
      <c r="A12">
        <v>11</v>
      </c>
      <c r="B12">
        <v>10</v>
      </c>
      <c r="G12">
        <v>11</v>
      </c>
      <c r="H12" t="s">
        <v>41</v>
      </c>
    </row>
    <row r="13" spans="1:10" x14ac:dyDescent="0.25">
      <c r="A13">
        <v>12</v>
      </c>
      <c r="B13">
        <v>9</v>
      </c>
    </row>
    <row r="14" spans="1:10" x14ac:dyDescent="0.25">
      <c r="A14">
        <v>13</v>
      </c>
      <c r="B14">
        <v>8</v>
      </c>
    </row>
    <row r="15" spans="1:10" x14ac:dyDescent="0.25">
      <c r="A15">
        <v>14</v>
      </c>
      <c r="B15">
        <v>7</v>
      </c>
    </row>
    <row r="16" spans="1:10" x14ac:dyDescent="0.25">
      <c r="A16">
        <v>15</v>
      </c>
      <c r="B16">
        <v>6</v>
      </c>
    </row>
    <row r="17" spans="1:2" x14ac:dyDescent="0.25">
      <c r="A17">
        <v>16</v>
      </c>
      <c r="B17">
        <v>5</v>
      </c>
    </row>
    <row r="18" spans="1:2" x14ac:dyDescent="0.25">
      <c r="A18">
        <v>17</v>
      </c>
      <c r="B18">
        <v>4</v>
      </c>
    </row>
    <row r="19" spans="1:2" x14ac:dyDescent="0.25">
      <c r="A19">
        <v>18</v>
      </c>
      <c r="B19">
        <v>3</v>
      </c>
    </row>
    <row r="20" spans="1:2" x14ac:dyDescent="0.25">
      <c r="A20">
        <v>19</v>
      </c>
      <c r="B20">
        <v>2</v>
      </c>
    </row>
    <row r="21" spans="1:2" x14ac:dyDescent="0.25">
      <c r="A21">
        <v>20</v>
      </c>
      <c r="B21">
        <v>1</v>
      </c>
    </row>
    <row r="22" spans="1:2" x14ac:dyDescent="0.25">
      <c r="A22">
        <v>21</v>
      </c>
      <c r="B22">
        <v>0</v>
      </c>
    </row>
    <row r="23" spans="1:2" x14ac:dyDescent="0.25">
      <c r="A23">
        <v>22</v>
      </c>
      <c r="B23">
        <v>0</v>
      </c>
    </row>
    <row r="24" spans="1:2" x14ac:dyDescent="0.25">
      <c r="A24">
        <v>23</v>
      </c>
      <c r="B24">
        <v>0</v>
      </c>
    </row>
    <row r="25" spans="1:2" x14ac:dyDescent="0.25">
      <c r="A25">
        <v>24</v>
      </c>
      <c r="B25">
        <v>0</v>
      </c>
    </row>
    <row r="26" spans="1:2" x14ac:dyDescent="0.25">
      <c r="A26">
        <v>25</v>
      </c>
      <c r="B26">
        <v>0</v>
      </c>
    </row>
    <row r="27" spans="1:2" x14ac:dyDescent="0.25">
      <c r="A27">
        <v>26</v>
      </c>
      <c r="B27">
        <v>0</v>
      </c>
    </row>
    <row r="28" spans="1:2" x14ac:dyDescent="0.25">
      <c r="A28">
        <v>27</v>
      </c>
      <c r="B28">
        <v>0</v>
      </c>
    </row>
    <row r="29" spans="1:2" x14ac:dyDescent="0.25">
      <c r="A29">
        <v>28</v>
      </c>
      <c r="B29">
        <v>0</v>
      </c>
    </row>
    <row r="30" spans="1:2" x14ac:dyDescent="0.25">
      <c r="A30">
        <v>29</v>
      </c>
      <c r="B30">
        <v>0</v>
      </c>
    </row>
    <row r="31" spans="1:2" x14ac:dyDescent="0.25">
      <c r="A31">
        <v>30</v>
      </c>
      <c r="B31">
        <v>0</v>
      </c>
    </row>
    <row r="32" spans="1:2" x14ac:dyDescent="0.25">
      <c r="A32">
        <v>31</v>
      </c>
      <c r="B32">
        <v>0</v>
      </c>
    </row>
    <row r="33" spans="1:2" x14ac:dyDescent="0.25">
      <c r="A33">
        <v>32</v>
      </c>
      <c r="B33">
        <v>0</v>
      </c>
    </row>
    <row r="34" spans="1:2" x14ac:dyDescent="0.25">
      <c r="A34">
        <v>33</v>
      </c>
      <c r="B34">
        <v>0</v>
      </c>
    </row>
    <row r="35" spans="1:2" x14ac:dyDescent="0.25">
      <c r="A35">
        <v>34</v>
      </c>
      <c r="B35">
        <v>0</v>
      </c>
    </row>
    <row r="36" spans="1:2" x14ac:dyDescent="0.25">
      <c r="A36">
        <v>35</v>
      </c>
      <c r="B36">
        <v>0</v>
      </c>
    </row>
    <row r="37" spans="1:2" x14ac:dyDescent="0.25">
      <c r="A37">
        <v>36</v>
      </c>
      <c r="B37">
        <v>0</v>
      </c>
    </row>
    <row r="38" spans="1:2" x14ac:dyDescent="0.25">
      <c r="A38">
        <v>37</v>
      </c>
      <c r="B38">
        <v>0</v>
      </c>
    </row>
    <row r="39" spans="1:2" x14ac:dyDescent="0.25">
      <c r="A39">
        <v>38</v>
      </c>
      <c r="B39">
        <v>0</v>
      </c>
    </row>
    <row r="40" spans="1:2" x14ac:dyDescent="0.25">
      <c r="A40">
        <v>39</v>
      </c>
      <c r="B40">
        <v>0</v>
      </c>
    </row>
    <row r="41" spans="1:2" x14ac:dyDescent="0.25">
      <c r="A41">
        <v>40</v>
      </c>
      <c r="B41">
        <v>0</v>
      </c>
    </row>
  </sheetData>
  <sheetProtection selectLockedCells="1"/>
  <pageMargins left="0.7" right="0.7" top="0.75" bottom="0.75" header="0.3" footer="0.3"/>
  <pageSetup paperSize="9" orientation="portrait" horizontalDpi="4294967292" r:id="rId1"/>
  <webPublishItems count="1">
    <webPublishItem id="12091" divId="GTO'15 - R4_12091" sourceType="sheet" destinationFile="D:\Desktop\Nova pasta\Página.mht"/>
  </webPublishItems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2</vt:i4>
      </vt:variant>
    </vt:vector>
  </HeadingPairs>
  <TitlesOfParts>
    <vt:vector size="9" baseType="lpstr">
      <vt:lpstr>Classificação</vt:lpstr>
      <vt:lpstr>Guaporé</vt:lpstr>
      <vt:lpstr>Campo Grande</vt:lpstr>
      <vt:lpstr>Jacarepagua</vt:lpstr>
      <vt:lpstr>Santa Cruz do Sul</vt:lpstr>
      <vt:lpstr>Brasilia</vt:lpstr>
      <vt:lpstr>Config</vt:lpstr>
      <vt:lpstr>Classificação!Área_de_Impressão</vt:lpstr>
      <vt:lpstr>Guaporé!Área_de_Impressão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GTO'15</dc:title>
  <dc:creator>Miguel Cabral</dc:creator>
  <cp:lastModifiedBy>Carlos Carvalho</cp:lastModifiedBy>
  <cp:lastPrinted>2015-07-01T11:47:51Z</cp:lastPrinted>
  <dcterms:created xsi:type="dcterms:W3CDTF">2014-03-08T15:29:20Z</dcterms:created>
  <dcterms:modified xsi:type="dcterms:W3CDTF">2015-07-28T22:54:31Z</dcterms:modified>
</cp:coreProperties>
</file>